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85F1C656-804E-4D18-A741-C4B8A197C8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имер ЛС РИМ для ФГИС ЦС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1" l="1"/>
  <c r="K25" i="1"/>
  <c r="K21" i="1"/>
  <c r="F21" i="1"/>
  <c r="G66" i="1" l="1"/>
  <c r="G65" i="1"/>
  <c r="J58" i="1"/>
  <c r="J57" i="1"/>
  <c r="J56" i="1"/>
  <c r="J55" i="1"/>
  <c r="J54" i="1"/>
  <c r="F52" i="1"/>
  <c r="E52" i="1"/>
  <c r="F51" i="1"/>
  <c r="F50" i="1"/>
  <c r="E50" i="1"/>
  <c r="J49" i="1"/>
  <c r="F49" i="1"/>
  <c r="F48" i="1"/>
  <c r="E48" i="1"/>
  <c r="J47" i="1"/>
  <c r="F47" i="1"/>
  <c r="F44" i="1"/>
  <c r="G37" i="1"/>
  <c r="G62" i="1" s="1"/>
  <c r="L62" i="1" s="1"/>
  <c r="G35" i="1"/>
  <c r="G34" i="1"/>
  <c r="J32" i="1"/>
  <c r="J29" i="1"/>
  <c r="F27" i="1"/>
  <c r="F26" i="1"/>
  <c r="F25" i="1"/>
  <c r="J24" i="1"/>
  <c r="F24" i="1"/>
  <c r="G14" i="1"/>
  <c r="G21" i="1" s="1"/>
  <c r="L21" i="1" s="1"/>
  <c r="D8" i="1"/>
  <c r="D7" i="1"/>
  <c r="D6" i="1"/>
  <c r="G26" i="1" l="1"/>
  <c r="L26" i="1" s="1"/>
  <c r="G27" i="1"/>
  <c r="L27" i="1" s="1"/>
  <c r="G20" i="1"/>
  <c r="G24" i="1"/>
  <c r="L24" i="1" s="1"/>
  <c r="G25" i="1"/>
  <c r="G30" i="1"/>
  <c r="G32" i="1" s="1"/>
  <c r="L32" i="1" s="1"/>
  <c r="G52" i="1"/>
  <c r="L52" i="1" s="1"/>
  <c r="L20" i="1"/>
  <c r="G48" i="1"/>
  <c r="L48" i="1" s="1"/>
  <c r="G50" i="1"/>
  <c r="L50" i="1" s="1"/>
  <c r="G56" i="1"/>
  <c r="L56" i="1" s="1"/>
  <c r="G55" i="1"/>
  <c r="L55" i="1" s="1"/>
  <c r="G61" i="1"/>
  <c r="L61" i="1" s="1"/>
  <c r="G54" i="1"/>
  <c r="L54" i="1" s="1"/>
  <c r="G58" i="1"/>
  <c r="L58" i="1" s="1"/>
  <c r="G29" i="1"/>
  <c r="L29" i="1" s="1"/>
  <c r="L28" i="1" s="1"/>
  <c r="G44" i="1"/>
  <c r="G59" i="1"/>
  <c r="L59" i="1" s="1"/>
  <c r="G47" i="1"/>
  <c r="L47" i="1" s="1"/>
  <c r="G49" i="1"/>
  <c r="L49" i="1" s="1"/>
  <c r="G51" i="1"/>
  <c r="L51" i="1" s="1"/>
  <c r="G57" i="1"/>
  <c r="L57" i="1" s="1"/>
  <c r="G60" i="1"/>
  <c r="L60" i="1" s="1"/>
  <c r="L25" i="1" l="1"/>
  <c r="G23" i="1"/>
  <c r="L44" i="1"/>
  <c r="L43" i="1" s="1"/>
  <c r="L91" i="1" s="1"/>
  <c r="G43" i="1"/>
  <c r="G84" i="1" s="1"/>
  <c r="G149" i="1" s="1"/>
  <c r="J5" i="1" s="1"/>
  <c r="L22" i="1"/>
  <c r="L23" i="1"/>
  <c r="L45" i="1"/>
  <c r="L92" i="1"/>
  <c r="L136" i="1" s="1"/>
  <c r="L53" i="1"/>
  <c r="L94" i="1"/>
  <c r="L138" i="1" s="1"/>
  <c r="G46" i="1"/>
  <c r="L71" i="1" l="1"/>
  <c r="L31" i="1"/>
  <c r="L33" i="1"/>
  <c r="L34" i="1" s="1"/>
  <c r="G85" i="1"/>
  <c r="G150" i="1" s="1"/>
  <c r="J6" i="1" s="1"/>
  <c r="L73" i="1"/>
  <c r="L135" i="1"/>
  <c r="L46" i="1"/>
  <c r="L72" i="1" s="1"/>
  <c r="L93" i="1"/>
  <c r="L137" i="1" s="1"/>
  <c r="K4" i="1" s="1"/>
  <c r="L70" i="1"/>
  <c r="L35" i="1" l="1"/>
  <c r="L36" i="1" s="1"/>
  <c r="J36" i="1" s="1"/>
  <c r="L64" i="1"/>
  <c r="L96" i="1" s="1"/>
  <c r="L140" i="1" s="1"/>
  <c r="L63" i="1"/>
  <c r="L75" i="1"/>
  <c r="L68" i="1"/>
  <c r="L89" i="1"/>
  <c r="L133" i="1"/>
  <c r="K3" i="1"/>
  <c r="L66" i="1" l="1"/>
  <c r="L98" i="1" s="1"/>
  <c r="L142" i="1" s="1"/>
  <c r="L65" i="1"/>
  <c r="L97" i="1" s="1"/>
  <c r="L141" i="1" s="1"/>
  <c r="L77" i="1" l="1"/>
  <c r="L131" i="1"/>
  <c r="D3" i="1" s="1"/>
  <c r="L87" i="1"/>
  <c r="D5" i="1" s="1"/>
  <c r="L67" i="1"/>
  <c r="J67" i="1" s="1"/>
  <c r="L76" i="1"/>
  <c r="L80" i="1" l="1"/>
</calcChain>
</file>

<file path=xl/sharedStrings.xml><?xml version="1.0" encoding="utf-8"?>
<sst xmlns="http://schemas.openxmlformats.org/spreadsheetml/2006/main" count="242" uniqueCount="143">
  <si>
    <t>Составлен(а) в текущем (базисном) уровне цен</t>
  </si>
  <si>
    <t>Сметная стоимость</t>
  </si>
  <si>
    <t>тыс. руб.</t>
  </si>
  <si>
    <t>Средства на оплату труда рабочих</t>
  </si>
  <si>
    <t>в том числе:</t>
  </si>
  <si>
    <t>Средства на оплату труда машинистов</t>
  </si>
  <si>
    <t>строительных работ</t>
  </si>
  <si>
    <t xml:space="preserve">Нормативные затраты труда рабочих </t>
  </si>
  <si>
    <t>чел.-ч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</si>
  <si>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</si>
  <si>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</si>
  <si>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</si>
  <si>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</si>
  <si>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</si>
  <si>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</si>
  <si>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</si>
  <si>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</si>
  <si>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</si>
  <si>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</si>
  <si>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
единицу</t>
  </si>
  <si>
    <t>коэффици-енты</t>
  </si>
  <si>
    <t>всего с учетом коэффициентов</t>
  </si>
  <si>
    <t>на единицу измерения
в базисном уровне цен</t>
  </si>
  <si>
    <t>индекс</t>
  </si>
  <si>
    <t>на единицу измерения
в текущем уровне цен</t>
  </si>
  <si>
    <t>всего
 в текущем уровне цен</t>
  </si>
  <si>
    <r>
      <t xml:space="preserve">Раздел 1. Полы </t>
    </r>
    <r>
      <rPr>
        <b/>
        <sz val="12"/>
        <color rgb="FF0070C0"/>
        <rFont val="Arial Narrow"/>
        <family val="2"/>
        <charset val="204"/>
      </rPr>
      <t>(содержит примеры применения коэффициентов, приведенных в Приложении № 10 к Методике № 421/пр, в соответствии с пунктом 52 Методики № 421/пр в редакции приказа Минстроя России от 30.01.2024 № 55/пр)</t>
    </r>
  </si>
  <si>
    <t>1</t>
  </si>
  <si>
    <t>ГЭСН11-01-041-01</t>
  </si>
  <si>
    <t>Установка плинтусов из мраморных плит</t>
  </si>
  <si>
    <t>м2</t>
  </si>
  <si>
    <t>421/пр_2020_прил.10_т.1_п.4_гр.3</t>
  </si>
  <si>
    <t>421/пр_2020_прил.10_т.1_п.9_гр.3</t>
  </si>
  <si>
    <t>421/пр_2020_прил.10_т.2_п.3.3_гр.3</t>
  </si>
  <si>
    <t>Производство работ при строительстве шахт, рудников, метрополитенов, тоннелей и других подземных сооружений специального назначения:
для работ, выполняемых в подземных условиях
ОТ 1,68, ОТм 1,68</t>
  </si>
  <si>
    <t>ОТ (ЗТ)</t>
  </si>
  <si>
    <t>1-100-49</t>
  </si>
  <si>
    <t>Средний разряд работы 4,9</t>
  </si>
  <si>
    <t>ЭМ</t>
  </si>
  <si>
    <t>ОТм (ЗТм)</t>
  </si>
  <si>
    <t>91.06.06-048</t>
  </si>
  <si>
    <t>Подъемники одномачтовые, грузоподъемность до 500 кг, высота подъема 45 м</t>
  </si>
  <si>
    <t>маш.-ч</t>
  </si>
  <si>
    <t>4-100-030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</si>
  <si>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3,0</t>
    </r>
  </si>
  <si>
    <t>91.14.02-001</t>
  </si>
  <si>
    <t>Автомобили бортовые, грузоподъемность до 5 т</t>
  </si>
  <si>
    <t>4-100-040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</si>
  <si>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4,0</t>
    </r>
  </si>
  <si>
    <t>М</t>
  </si>
  <si>
    <t>04.3.01.09-0016</t>
  </si>
  <si>
    <t>Раствор готовый кладочный, цементный, М200</t>
  </si>
  <si>
    <t>м3</t>
  </si>
  <si>
    <t>13.1.02.01</t>
  </si>
  <si>
    <t>Плиты мраморные</t>
  </si>
  <si>
    <t>Итого прямые затраты</t>
  </si>
  <si>
    <t>1.1</t>
  </si>
  <si>
    <t>13.1.02.01-1005</t>
  </si>
  <si>
    <t>Плита мраморная облицовочная полированная (шлифованная), месторождение Кибик-Кордонское - Саянское, размеры 300х300 (300х600, 400х600) мм, толщина 20 мм</t>
  </si>
  <si>
    <t>ФОТ</t>
  </si>
  <si>
    <t>Пр/812-011.0-1</t>
  </si>
  <si>
    <t>НР Полы</t>
  </si>
  <si>
    <t>%</t>
  </si>
  <si>
    <t>Пр/774-011.0</t>
  </si>
  <si>
    <t>СП Полы</t>
  </si>
  <si>
    <t>Всего по позиции</t>
  </si>
  <si>
    <t>2</t>
  </si>
  <si>
    <t>ГЭСН11-01-024-01</t>
  </si>
  <si>
    <t>Устройство покрытий толщиной 10 мм из полимерраствора на основе смолы ФАЭД-8</t>
  </si>
  <si>
    <t>100 м2</t>
  </si>
  <si>
    <t>Устройство покрытий толщиной 5 мм из полимерраствора
ЗТ 0,75, ЭМ 0,5, ЗТм 0,5, М 0,56</t>
  </si>
  <si>
    <t>1-100-56</t>
  </si>
  <si>
    <t>Средний разряд работы 5,6</t>
  </si>
  <si>
    <t>91.07.08-024</t>
  </si>
  <si>
    <t>Растворосмесители передвижные, объем барабана 65 л</t>
  </si>
  <si>
    <t>01.1.02.10-1022</t>
  </si>
  <si>
    <t>Хризотил (асбест хризотиловый), группа 6К, марки 6К-45, 6К-30, 6К-20, 6К-5</t>
  </si>
  <si>
    <t>т</t>
  </si>
  <si>
    <t>01.3.01.07-0006</t>
  </si>
  <si>
    <t>Спирт фуриловый</t>
  </si>
  <si>
    <t>01.3.05.10-0001</t>
  </si>
  <si>
    <t>Графит измельченный</t>
  </si>
  <si>
    <t>01.7.14.04-0011</t>
  </si>
  <si>
    <t>Полиэтиленполиамин технический</t>
  </si>
  <si>
    <t>02.3.01.07-0011</t>
  </si>
  <si>
    <t>Порошок кварцевый</t>
  </si>
  <si>
    <t>10.2.02.08-0001</t>
  </si>
  <si>
    <t>Проволока медная, круглая, мягкая, электротехническая, диаметр 1,0-3,0 мм и выше</t>
  </si>
  <si>
    <t>14.2.04.03-0015</t>
  </si>
  <si>
    <t>Смола эпоксидная ЭД-20</t>
  </si>
  <si>
    <t>14.2.04.04-0306</t>
  </si>
  <si>
    <t>Смола фурано-эпоксидная</t>
  </si>
  <si>
    <t>кг</t>
  </si>
  <si>
    <t>14.5.09.01-0001</t>
  </si>
  <si>
    <t>Ацетон технический, сорт I</t>
  </si>
  <si>
    <t>Итого прямые затраты по разделу 1. Полы</t>
  </si>
  <si>
    <t xml:space="preserve">     в том числе</t>
  </si>
  <si>
    <t xml:space="preserve">     оплата труда (ОТ)</t>
  </si>
  <si>
    <t xml:space="preserve">     эксплуатация машин и механизмов</t>
  </si>
  <si>
    <t xml:space="preserve">     оплата труда машинистов (ОТм)</t>
  </si>
  <si>
    <t xml:space="preserve">     материальные ресурсы</t>
  </si>
  <si>
    <t xml:space="preserve">     перевозка</t>
  </si>
  <si>
    <t>Итого ФОТ</t>
  </si>
  <si>
    <t>Итого накладные расходы</t>
  </si>
  <si>
    <t>Итого сметная прибыль</t>
  </si>
  <si>
    <t>Итого оборудование</t>
  </si>
  <si>
    <t>Итого прочие затраты</t>
  </si>
  <si>
    <t>Итого по разделу 1. Полы</t>
  </si>
  <si>
    <t xml:space="preserve">          Справочно</t>
  </si>
  <si>
    <t xml:space="preserve">          материальные ресурсы, отсутствующие в ФРСН</t>
  </si>
  <si>
    <t xml:space="preserve">          оборудование, отсутствующее в ФРСН</t>
  </si>
  <si>
    <t xml:space="preserve">          затраты труда рабочих</t>
  </si>
  <si>
    <t xml:space="preserve">          затраты труда машинистов</t>
  </si>
  <si>
    <t>ВСЕГО строительные работы</t>
  </si>
  <si>
    <t>в том числе</t>
  </si>
  <si>
    <t>всего прямые затраты</t>
  </si>
  <si>
    <t>всего ФОТ</t>
  </si>
  <si>
    <t>всего накладные расходы</t>
  </si>
  <si>
    <t>всего сметная прибыль</t>
  </si>
  <si>
    <t>ВСЕГО монтажных работ</t>
  </si>
  <si>
    <t>ВСЕГО оборудование</t>
  </si>
  <si>
    <t>ВСЕГО прочие затраты</t>
  </si>
  <si>
    <t xml:space="preserve">прочие затраты
</t>
  </si>
  <si>
    <t xml:space="preserve">прочие работы
</t>
  </si>
  <si>
    <t xml:space="preserve">   в том числе</t>
  </si>
  <si>
    <t xml:space="preserve">   прямые затраты</t>
  </si>
  <si>
    <t>ВСЕГО по смете</t>
  </si>
  <si>
    <t>Всего прямые затраты</t>
  </si>
  <si>
    <t>Всего ФОТ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</si>
  <si>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</si>
  <si>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</si>
  <si>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</si>
  <si>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</si>
  <si>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>Справочно</t>
  </si>
  <si>
    <t xml:space="preserve">          оборудование, отсутствующие в ФРСН</t>
  </si>
  <si>
    <t>Производство работ осуществляется в охранной зоне действующей воздушной линии электропередачи, вблизи объектов, находящихся под напряжением, внутри объектов капитального строительства, внутренняя проводка в которых не обесточена, если это приведет к ограничению действий рабочих в соответствии с требованиями техники безопасности
ЗТ 1,2, ЭМ 1,2, ЗТм 1,2</t>
  </si>
  <si>
    <t>Производство работ на предприятиях, где в силу режима секретности и (или) внутриобъектового режима применяются специальный допуск, специальный пропуск и другие ограничения для рабочих
ЗТ 1,15, ЭМ 1,15, ЗТм 1,15</t>
  </si>
  <si>
    <t>421/пр_2020_п.60.1</t>
  </si>
  <si>
    <t>Коэффициент к оплате труда, учитывающий отраслевую специфику для объектов обороны и безопасности, особо опасных, технически сложных и уникальных объектов, включая линейные объекты капитального строительства
ОТ 1,25; ОТм 1,25</t>
  </si>
  <si>
    <t>ГЭСН 11, прил.11.1, п.3.2</t>
  </si>
  <si>
    <t>Результирующие коэффициенты:
ОТ 1,25*1,68=2,1;
ЗТ 0,2+0,15+1 = 1,35;
ЭМ 0,2+0,15+1 = 1,35;
ОТм 1,25*1,68=2,1;
ЗТм 0,2+0,15+1 = 1,35</t>
  </si>
  <si>
    <t>Результирующие коэффициенты:
ОТ 1,68;
ЗТ (0,2+0,15+1)*0,75=1,0125;
ЭМ (0,2+0,15+1)*0,5=0,675;
ОТм 1,68;
ЗТм (0,2+0,15+1)*0,5=0,675;
М 0,56</t>
  </si>
  <si>
    <t xml:space="preserve"> II кв. 2024 (цифровые значения условные, точность как на экране)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</si>
</sst>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0"/>
    <numFmt numFmtId="165" formatCode="#,##0.0000"/>
    <numFmt numFmtId="166" formatCode="0.000"/>
    <numFmt numFmtId="167" formatCode="0.0000"/>
    <numFmt numFmtId="168" formatCode="0.000000"/>
    <numFmt numFmtId="169" formatCode="0.00000"/>
    <numFmt numFmtId="170" formatCode="0.0"/>
    <numFmt numFmtId="171" formatCode="#,##0.0000000"/>
  </numFmts>
  <fonts count="15" x14ac:knownFonts="1">
    <font>
      <sz val="11"/>
      <color theme="1"/>
      <name val="Calibri"/>
      <family val="2"/>
      <scheme val="minor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2"/>
      <name val="Arial Narrow"/>
      <family val="2"/>
      <charset val="204"/>
    </font>
    <font>
      <i/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i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i/>
      <sz val="9"/>
      <name val="Arial Narrow"/>
      <family val="2"/>
      <charset val="204"/>
    </font>
    <font>
      <b/>
      <i/>
      <sz val="1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49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4" fontId="3" fillId="0" borderId="0" xfId="0" applyNumberFormat="1" applyFont="1"/>
    <xf numFmtId="49" fontId="2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/>
    <xf numFmtId="3" fontId="2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top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2" fillId="0" borderId="0" xfId="0" applyNumberFormat="1" applyFont="1"/>
    <xf numFmtId="16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2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/>
    </xf>
    <xf numFmtId="167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Continuous" vertical="top"/>
    </xf>
    <xf numFmtId="164" fontId="4" fillId="0" borderId="0" xfId="0" applyNumberFormat="1" applyFont="1" applyAlignment="1">
      <alignment horizontal="right" vertical="top"/>
    </xf>
    <xf numFmtId="2" fontId="2" fillId="0" borderId="0" xfId="0" applyNumberFormat="1" applyFont="1" applyAlignment="1">
      <alignment vertical="top"/>
    </xf>
    <xf numFmtId="167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horizontal="right" vertical="top"/>
    </xf>
    <xf numFmtId="4" fontId="1" fillId="0" borderId="8" xfId="0" applyNumberFormat="1" applyFont="1" applyBorder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4" fontId="2" fillId="0" borderId="8" xfId="0" applyNumberFormat="1" applyFont="1" applyBorder="1" applyAlignment="1">
      <alignment vertical="top"/>
    </xf>
    <xf numFmtId="4" fontId="1" fillId="0" borderId="8" xfId="0" applyNumberFormat="1" applyFont="1" applyBorder="1" applyAlignment="1">
      <alignment vertical="top"/>
    </xf>
    <xf numFmtId="2" fontId="4" fillId="0" borderId="0" xfId="0" applyNumberFormat="1" applyFont="1" applyAlignment="1">
      <alignment horizontal="right" vertical="top"/>
    </xf>
    <xf numFmtId="169" fontId="4" fillId="0" borderId="0" xfId="0" applyNumberFormat="1" applyFont="1" applyAlignment="1">
      <alignment horizontal="right" vertical="top"/>
    </xf>
    <xf numFmtId="170" fontId="2" fillId="0" borderId="0" xfId="0" applyNumberFormat="1" applyFont="1" applyAlignment="1">
      <alignment vertical="top"/>
    </xf>
    <xf numFmtId="169" fontId="2" fillId="0" borderId="0" xfId="0" applyNumberFormat="1" applyFont="1" applyAlignment="1">
      <alignment vertical="top"/>
    </xf>
    <xf numFmtId="168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/>
    </xf>
    <xf numFmtId="0" fontId="12" fillId="0" borderId="0" xfId="0" applyFont="1"/>
    <xf numFmtId="4" fontId="12" fillId="0" borderId="0" xfId="0" applyNumberFormat="1" applyFont="1"/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164" fontId="12" fillId="0" borderId="0" xfId="0" applyNumberFormat="1" applyFont="1" applyAlignment="1">
      <alignment vertical="top"/>
    </xf>
    <xf numFmtId="170" fontId="2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Continuous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49" fontId="1" fillId="0" borderId="0" xfId="0" applyNumberFormat="1" applyFont="1" applyAlignment="1">
      <alignment horizontal="centerContinuous" vertical="top"/>
    </xf>
    <xf numFmtId="0" fontId="14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169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171" fontId="3" fillId="0" borderId="0" xfId="0" applyNumberFormat="1" applyFont="1" applyAlignment="1">
      <alignment horizontal="right" vertical="top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"/>
  <sheetViews>
    <sheetView tabSelected="1" zoomScale="85" zoomScaleNormal="85" workbookViewId="0">
      <selection activeCell="L7" sqref="L7"/>
    </sheetView>
  </sheetViews>
  <sheetFormatPr defaultColWidth="9.140625" defaultRowHeight="15.75" x14ac:dyDescent="0.25"/>
  <cols>
    <col min="1" max="1" width="11.7109375" style="36" customWidth="1"/>
    <col min="2" max="2" width="33.140625" style="3" customWidth="1"/>
    <col min="3" max="3" width="47.28515625" style="3" customWidth="1"/>
    <col min="4" max="4" width="16.28515625" style="18" customWidth="1"/>
    <col min="5" max="5" width="12.140625" style="11" customWidth="1"/>
    <col min="6" max="6" width="11.42578125" style="11" customWidth="1"/>
    <col min="7" max="7" width="15.42578125" style="11" customWidth="1"/>
    <col min="8" max="8" width="15" style="12" customWidth="1"/>
    <col min="9" max="9" width="8.5703125" style="12" customWidth="1"/>
    <col min="10" max="10" width="15" style="12" customWidth="1"/>
    <col min="11" max="11" width="13.85546875" style="18" customWidth="1"/>
    <col min="12" max="12" width="16.85546875" style="12" customWidth="1"/>
    <col min="13" max="13" width="14.42578125" style="4" bestFit="1" customWidth="1"/>
    <col min="14" max="16384" width="9.140625" style="4"/>
  </cols>
  <sheetData>
    <row r="1" spans="1:12" x14ac:dyDescent="0.25">
      <c r="A1" s="1" t="s">
        <v>0</v>
      </c>
      <c r="B1" s="2"/>
      <c r="D1" s="95" t="s">
        <v>142</v>
      </c>
      <c r="E1" s="96"/>
      <c r="F1" s="96"/>
      <c r="G1" s="96"/>
      <c r="H1" s="96"/>
      <c r="I1" s="96"/>
      <c r="J1" s="96"/>
      <c r="K1" s="96"/>
      <c r="L1" s="96"/>
    </row>
    <row r="2" spans="1:12" x14ac:dyDescent="0.25">
      <c r="A2" s="1"/>
      <c r="B2" s="2"/>
      <c r="D2" s="5"/>
      <c r="E2" s="6"/>
      <c r="F2" s="6"/>
      <c r="G2" s="6"/>
      <c r="H2" s="7"/>
      <c r="I2" s="7"/>
      <c r="J2" s="7"/>
      <c r="K2" s="7"/>
      <c r="L2" s="7"/>
    </row>
    <row r="3" spans="1:12" ht="19.5" customHeight="1" x14ac:dyDescent="0.25">
      <c r="A3" s="1" t="s">
        <v>1</v>
      </c>
      <c r="B3" s="2"/>
      <c r="C3" s="8"/>
      <c r="D3" s="9">
        <f>L131/1000</f>
        <v>26370.84</v>
      </c>
      <c r="E3" s="10" t="s">
        <v>2</v>
      </c>
      <c r="G3" s="97" t="s">
        <v>3</v>
      </c>
      <c r="H3" s="97"/>
      <c r="I3" s="97"/>
      <c r="K3" s="13">
        <f>L135/1000</f>
        <v>8430.51</v>
      </c>
      <c r="L3" s="4" t="s">
        <v>2</v>
      </c>
    </row>
    <row r="4" spans="1:12" ht="37.9" customHeight="1" x14ac:dyDescent="0.25">
      <c r="A4" s="14"/>
      <c r="B4" s="15" t="s">
        <v>4</v>
      </c>
      <c r="C4" s="16"/>
      <c r="D4" s="17"/>
      <c r="E4" s="10"/>
      <c r="G4" s="97" t="s">
        <v>5</v>
      </c>
      <c r="H4" s="97"/>
      <c r="I4" s="97"/>
      <c r="K4" s="17">
        <f>L137/1000</f>
        <v>63.42</v>
      </c>
      <c r="L4" s="18" t="s">
        <v>2</v>
      </c>
    </row>
    <row r="5" spans="1:12" ht="32.450000000000003" customHeight="1" x14ac:dyDescent="0.25">
      <c r="A5" s="14"/>
      <c r="B5" s="19" t="s">
        <v>6</v>
      </c>
      <c r="C5" s="8"/>
      <c r="D5" s="9">
        <f>L87/1000</f>
        <v>26370.84</v>
      </c>
      <c r="E5" s="10" t="s">
        <v>2</v>
      </c>
      <c r="G5" s="97" t="s">
        <v>7</v>
      </c>
      <c r="H5" s="97"/>
      <c r="I5" s="97"/>
      <c r="J5" s="98">
        <f>G149</f>
        <v>7187.4744862999996</v>
      </c>
      <c r="K5" s="98"/>
      <c r="L5" s="20" t="s">
        <v>8</v>
      </c>
    </row>
    <row r="6" spans="1:12" ht="30" customHeight="1" x14ac:dyDescent="0.25">
      <c r="A6" s="14"/>
      <c r="B6" s="21" t="s">
        <v>9</v>
      </c>
      <c r="C6" s="8"/>
      <c r="D6" s="22">
        <f>L100/1000</f>
        <v>0</v>
      </c>
      <c r="E6" s="10" t="s">
        <v>2</v>
      </c>
      <c r="G6" s="97" t="s">
        <v>10</v>
      </c>
      <c r="H6" s="97"/>
      <c r="I6" s="97"/>
      <c r="J6" s="98">
        <f>G150</f>
        <v>77.910322500000007</v>
      </c>
      <c r="K6" s="98"/>
      <c r="L6" s="20" t="s">
        <v>8</v>
      </c>
    </row>
    <row r="7" spans="1:12" ht="30" customHeight="1" x14ac:dyDescent="0.25">
      <c r="A7" s="14"/>
      <c r="B7" s="21" t="s">
        <v>11</v>
      </c>
      <c r="C7" s="8"/>
      <c r="D7" s="22">
        <f>L113/1000</f>
        <v>0</v>
      </c>
      <c r="E7" s="10" t="s">
        <v>2</v>
      </c>
    </row>
    <row r="8" spans="1:12" x14ac:dyDescent="0.25">
      <c r="A8" s="14"/>
      <c r="B8" s="21" t="s">
        <v>12</v>
      </c>
      <c r="C8" s="8"/>
      <c r="D8" s="22">
        <f>L115/1000</f>
        <v>0</v>
      </c>
      <c r="E8" s="10" t="s">
        <v>2</v>
      </c>
      <c r="G8" s="10"/>
      <c r="H8" s="4"/>
      <c r="I8" s="4"/>
      <c r="J8" s="4"/>
      <c r="K8" s="4"/>
      <c r="L8" s="4"/>
    </row>
    <row r="9" spans="1:12" x14ac:dyDescent="0.25">
      <c r="A9" s="14"/>
      <c r="B9" s="21"/>
      <c r="C9" s="8"/>
      <c r="D9" s="24"/>
      <c r="E9" s="10"/>
      <c r="G9" s="10"/>
      <c r="I9" s="25"/>
      <c r="J9" s="26"/>
      <c r="K9" s="27"/>
      <c r="L9" s="28"/>
    </row>
    <row r="10" spans="1:12" ht="21.75" customHeight="1" x14ac:dyDescent="0.25">
      <c r="A10" s="99" t="s">
        <v>13</v>
      </c>
      <c r="B10" s="101" t="s">
        <v>14</v>
      </c>
      <c r="C10" s="101" t="s">
        <v>15</v>
      </c>
      <c r="D10" s="101" t="s">
        <v>16</v>
      </c>
      <c r="E10" s="103" t="s">
        <v>17</v>
      </c>
      <c r="F10" s="104"/>
      <c r="G10" s="105"/>
      <c r="H10" s="94" t="s">
        <v>18</v>
      </c>
      <c r="I10" s="94"/>
      <c r="J10" s="94"/>
      <c r="K10" s="94"/>
      <c r="L10" s="94"/>
    </row>
    <row r="11" spans="1:12" ht="69" customHeight="1" x14ac:dyDescent="0.25">
      <c r="A11" s="100"/>
      <c r="B11" s="102"/>
      <c r="C11" s="102"/>
      <c r="D11" s="102"/>
      <c r="E11" s="29" t="s">
        <v>19</v>
      </c>
      <c r="F11" s="29" t="s">
        <v>20</v>
      </c>
      <c r="G11" s="29" t="s">
        <v>21</v>
      </c>
      <c r="H11" s="30" t="s">
        <v>22</v>
      </c>
      <c r="I11" s="30" t="s">
        <v>23</v>
      </c>
      <c r="J11" s="30" t="s">
        <v>24</v>
      </c>
      <c r="K11" s="31" t="s">
        <v>20</v>
      </c>
      <c r="L11" s="30" t="s">
        <v>25</v>
      </c>
    </row>
    <row r="12" spans="1:12" x14ac:dyDescent="0.25">
      <c r="A12" s="32">
        <v>1</v>
      </c>
      <c r="B12" s="33">
        <v>2</v>
      </c>
      <c r="C12" s="33">
        <v>3</v>
      </c>
      <c r="D12" s="34">
        <v>4</v>
      </c>
      <c r="E12" s="34">
        <v>5</v>
      </c>
      <c r="F12" s="34">
        <v>6</v>
      </c>
      <c r="G12" s="34">
        <v>7</v>
      </c>
      <c r="H12" s="35">
        <v>8</v>
      </c>
      <c r="I12" s="35">
        <v>9</v>
      </c>
      <c r="J12" s="35">
        <v>10</v>
      </c>
      <c r="K12" s="35">
        <v>11</v>
      </c>
      <c r="L12" s="35">
        <v>12</v>
      </c>
    </row>
    <row r="13" spans="1:12" ht="36" customHeight="1" x14ac:dyDescent="0.25">
      <c r="C13" s="108" t="s">
        <v>26</v>
      </c>
      <c r="D13" s="108"/>
      <c r="E13" s="108"/>
      <c r="F13" s="108"/>
      <c r="G13" s="108"/>
      <c r="H13" s="108"/>
      <c r="I13" s="108"/>
      <c r="J13" s="108"/>
      <c r="K13" s="108"/>
      <c r="L13" s="108"/>
    </row>
    <row r="14" spans="1:12" ht="21" customHeight="1" x14ac:dyDescent="0.25">
      <c r="A14" s="37" t="s">
        <v>27</v>
      </c>
      <c r="B14" s="3" t="s">
        <v>28</v>
      </c>
      <c r="C14" s="3" t="s">
        <v>29</v>
      </c>
      <c r="D14" s="38" t="s">
        <v>30</v>
      </c>
      <c r="E14" s="39">
        <v>589.64</v>
      </c>
      <c r="F14" s="40"/>
      <c r="G14" s="39">
        <f>E14</f>
        <v>589.64</v>
      </c>
      <c r="H14" s="4"/>
      <c r="I14" s="41"/>
      <c r="J14" s="41"/>
      <c r="K14" s="42"/>
      <c r="L14" s="41"/>
    </row>
    <row r="15" spans="1:12" ht="39.75" customHeight="1" x14ac:dyDescent="0.25">
      <c r="A15" s="84"/>
      <c r="B15" s="85" t="s">
        <v>137</v>
      </c>
      <c r="C15" s="93" t="s">
        <v>138</v>
      </c>
      <c r="D15" s="93"/>
      <c r="E15" s="93"/>
      <c r="F15" s="93"/>
      <c r="G15" s="93"/>
      <c r="H15" s="93"/>
      <c r="I15" s="93"/>
      <c r="J15" s="93"/>
      <c r="K15" s="93"/>
      <c r="L15" s="93"/>
    </row>
    <row r="16" spans="1:12" ht="39.75" customHeight="1" x14ac:dyDescent="0.25">
      <c r="A16" s="37"/>
      <c r="B16" s="86" t="s">
        <v>31</v>
      </c>
      <c r="C16" s="93" t="s">
        <v>135</v>
      </c>
      <c r="D16" s="93"/>
      <c r="E16" s="93"/>
      <c r="F16" s="93"/>
      <c r="G16" s="93"/>
      <c r="H16" s="93"/>
      <c r="I16" s="93"/>
      <c r="J16" s="93"/>
      <c r="K16" s="93"/>
      <c r="L16" s="93"/>
    </row>
    <row r="17" spans="1:12" ht="27.75" customHeight="1" x14ac:dyDescent="0.25">
      <c r="A17" s="37"/>
      <c r="B17" s="86" t="s">
        <v>32</v>
      </c>
      <c r="C17" s="93" t="s">
        <v>136</v>
      </c>
      <c r="D17" s="93"/>
      <c r="E17" s="93"/>
      <c r="F17" s="93"/>
      <c r="G17" s="93"/>
      <c r="H17" s="93"/>
      <c r="I17" s="93"/>
      <c r="J17" s="93"/>
      <c r="K17" s="93"/>
      <c r="L17" s="93"/>
    </row>
    <row r="18" spans="1:12" ht="42" customHeight="1" x14ac:dyDescent="0.25">
      <c r="A18" s="37"/>
      <c r="B18" s="86" t="s">
        <v>33</v>
      </c>
      <c r="C18" s="93" t="s">
        <v>34</v>
      </c>
      <c r="D18" s="93"/>
      <c r="E18" s="93"/>
      <c r="F18" s="93"/>
      <c r="G18" s="93"/>
      <c r="H18" s="93"/>
      <c r="I18" s="93"/>
      <c r="J18" s="93"/>
      <c r="K18" s="93"/>
      <c r="L18" s="93"/>
    </row>
    <row r="19" spans="1:12" ht="80.25" customHeight="1" x14ac:dyDescent="0.25">
      <c r="A19" s="87"/>
      <c r="B19" s="88"/>
      <c r="C19" s="92" t="s">
        <v>140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1:12" x14ac:dyDescent="0.25">
      <c r="B20" s="43">
        <v>1</v>
      </c>
      <c r="C20" s="3" t="s">
        <v>35</v>
      </c>
      <c r="D20" s="38" t="s">
        <v>8</v>
      </c>
      <c r="E20" s="44"/>
      <c r="F20" s="44"/>
      <c r="G20" s="90">
        <f>G21</f>
        <v>6869.6008199999997</v>
      </c>
      <c r="I20" s="46"/>
      <c r="J20" s="46"/>
      <c r="K20" s="44"/>
      <c r="L20" s="47">
        <f>L21</f>
        <v>8096106.2199999997</v>
      </c>
    </row>
    <row r="21" spans="1:12" x14ac:dyDescent="0.25">
      <c r="A21" s="48"/>
      <c r="B21" s="43" t="s">
        <v>36</v>
      </c>
      <c r="C21" s="49" t="s">
        <v>37</v>
      </c>
      <c r="D21" s="38" t="s">
        <v>8</v>
      </c>
      <c r="E21" s="39">
        <v>8.6300000000000008</v>
      </c>
      <c r="F21" s="39">
        <f>0.2+0.15+1</f>
        <v>1.35</v>
      </c>
      <c r="G21" s="90">
        <f>E21*F21*G14</f>
        <v>6869.6008199999997</v>
      </c>
      <c r="H21" s="91"/>
      <c r="I21" s="46"/>
      <c r="J21" s="46">
        <v>561.21</v>
      </c>
      <c r="K21" s="83">
        <f>1.25*1.68</f>
        <v>2.1</v>
      </c>
      <c r="L21" s="46">
        <f>ROUND(G21*J21*K21,2)</f>
        <v>8096106.2199999997</v>
      </c>
    </row>
    <row r="22" spans="1:12" x14ac:dyDescent="0.25">
      <c r="B22" s="43">
        <v>2</v>
      </c>
      <c r="C22" s="3" t="s">
        <v>38</v>
      </c>
      <c r="F22" s="44"/>
      <c r="H22" s="46"/>
      <c r="I22" s="46"/>
      <c r="J22" s="46"/>
      <c r="K22" s="39"/>
      <c r="L22" s="47">
        <f>L24+L26</f>
        <v>5195.66</v>
      </c>
    </row>
    <row r="23" spans="1:12" x14ac:dyDescent="0.25">
      <c r="B23" s="43"/>
      <c r="C23" s="49" t="s">
        <v>39</v>
      </c>
      <c r="D23" s="50" t="s">
        <v>8</v>
      </c>
      <c r="E23" s="51"/>
      <c r="F23" s="51"/>
      <c r="G23" s="68">
        <f>G25+G27</f>
        <v>23.880420000000001</v>
      </c>
      <c r="H23" s="46"/>
      <c r="I23" s="46"/>
      <c r="J23" s="46"/>
      <c r="K23" s="39"/>
      <c r="L23" s="47">
        <f>L25+L27</f>
        <v>23113.29</v>
      </c>
    </row>
    <row r="24" spans="1:12" ht="31.5" x14ac:dyDescent="0.25">
      <c r="B24" s="43" t="s">
        <v>40</v>
      </c>
      <c r="C24" s="3" t="s">
        <v>41</v>
      </c>
      <c r="D24" s="38" t="s">
        <v>42</v>
      </c>
      <c r="E24" s="52">
        <v>0.02</v>
      </c>
      <c r="F24" s="39">
        <f>0.2+0.15+1</f>
        <v>1.35</v>
      </c>
      <c r="G24" s="70">
        <f>E24*F24*G14</f>
        <v>15.92028</v>
      </c>
      <c r="H24" s="46">
        <v>37.32</v>
      </c>
      <c r="I24" s="46">
        <v>1.37</v>
      </c>
      <c r="J24" s="52">
        <f>I24*H24</f>
        <v>51.13</v>
      </c>
      <c r="K24" s="39"/>
      <c r="L24" s="46">
        <f>ROUND(J24*G24,2)</f>
        <v>814</v>
      </c>
    </row>
    <row r="25" spans="1:12" x14ac:dyDescent="0.25">
      <c r="B25" s="43" t="s">
        <v>43</v>
      </c>
      <c r="C25" s="3" t="s">
        <v>44</v>
      </c>
      <c r="D25" s="54" t="s">
        <v>8</v>
      </c>
      <c r="E25" s="52">
        <v>0.02</v>
      </c>
      <c r="F25" s="39">
        <f>0.2+0.15+1</f>
        <v>1.35</v>
      </c>
      <c r="G25" s="70">
        <f>E25*F25*G14</f>
        <v>15.92028</v>
      </c>
      <c r="H25" s="55"/>
      <c r="I25" s="46"/>
      <c r="J25" s="46">
        <v>442.31</v>
      </c>
      <c r="K25" s="83">
        <f>1.25*1.68</f>
        <v>2.1</v>
      </c>
      <c r="L25" s="46">
        <f>ROUND(G25*J25*K25,2)</f>
        <v>14787.57</v>
      </c>
    </row>
    <row r="26" spans="1:12" x14ac:dyDescent="0.25">
      <c r="B26" s="43" t="s">
        <v>45</v>
      </c>
      <c r="C26" s="3" t="s">
        <v>46</v>
      </c>
      <c r="D26" s="38" t="s">
        <v>42</v>
      </c>
      <c r="E26" s="52">
        <v>0.01</v>
      </c>
      <c r="F26" s="39">
        <f>0.2+0.15+1</f>
        <v>1.35</v>
      </c>
      <c r="G26" s="70">
        <f>E26*F26*G14</f>
        <v>7.96014</v>
      </c>
      <c r="H26" s="55"/>
      <c r="I26" s="46"/>
      <c r="J26" s="46">
        <v>550.45000000000005</v>
      </c>
      <c r="K26" s="39"/>
      <c r="L26" s="46">
        <f>ROUND(J26*G26,2)</f>
        <v>4381.66</v>
      </c>
    </row>
    <row r="27" spans="1:12" x14ac:dyDescent="0.25">
      <c r="B27" s="43" t="s">
        <v>47</v>
      </c>
      <c r="C27" s="3" t="s">
        <v>48</v>
      </c>
      <c r="D27" s="54" t="s">
        <v>8</v>
      </c>
      <c r="E27" s="52">
        <v>0.01</v>
      </c>
      <c r="F27" s="39">
        <f>0.2+0.15+1</f>
        <v>1.35</v>
      </c>
      <c r="G27" s="70">
        <f>E27*F27*G14</f>
        <v>7.96014</v>
      </c>
      <c r="H27" s="55"/>
      <c r="I27" s="46"/>
      <c r="J27" s="46">
        <v>498.06</v>
      </c>
      <c r="K27" s="83">
        <f>1.25*1.68</f>
        <v>2.1</v>
      </c>
      <c r="L27" s="46">
        <f>ROUND(G27*J27*K27,2)</f>
        <v>8325.7199999999993</v>
      </c>
    </row>
    <row r="28" spans="1:12" x14ac:dyDescent="0.25">
      <c r="B28" s="43">
        <v>4</v>
      </c>
      <c r="C28" s="3" t="s">
        <v>49</v>
      </c>
      <c r="F28" s="44"/>
      <c r="H28" s="46"/>
      <c r="I28" s="46"/>
      <c r="J28" s="46"/>
      <c r="K28" s="44"/>
      <c r="L28" s="47">
        <f>L29</f>
        <v>62432.56</v>
      </c>
    </row>
    <row r="29" spans="1:12" x14ac:dyDescent="0.25">
      <c r="B29" s="43" t="s">
        <v>50</v>
      </c>
      <c r="C29" s="3" t="s">
        <v>51</v>
      </c>
      <c r="D29" s="54" t="s">
        <v>52</v>
      </c>
      <c r="E29" s="40">
        <v>2.5000000000000001E-2</v>
      </c>
      <c r="G29" s="40">
        <f>E29*G14</f>
        <v>14.741</v>
      </c>
      <c r="H29" s="46">
        <v>4033.62</v>
      </c>
      <c r="I29" s="46">
        <v>1.05</v>
      </c>
      <c r="J29" s="46">
        <f>H29*I29</f>
        <v>4235.3</v>
      </c>
      <c r="K29" s="44"/>
      <c r="L29" s="46">
        <f>ROUND(G29*J29,2)</f>
        <v>62432.56</v>
      </c>
    </row>
    <row r="30" spans="1:12" x14ac:dyDescent="0.25">
      <c r="B30" s="43" t="s">
        <v>53</v>
      </c>
      <c r="C30" s="3" t="s">
        <v>54</v>
      </c>
      <c r="D30" s="54" t="s">
        <v>30</v>
      </c>
      <c r="E30" s="56">
        <v>1</v>
      </c>
      <c r="G30" s="52">
        <f>E30*G14</f>
        <v>589.64</v>
      </c>
      <c r="H30" s="46"/>
      <c r="I30" s="46"/>
      <c r="J30" s="46"/>
      <c r="K30" s="44"/>
      <c r="L30" s="46"/>
    </row>
    <row r="31" spans="1:12" x14ac:dyDescent="0.25">
      <c r="C31" s="57" t="s">
        <v>55</v>
      </c>
      <c r="D31" s="58"/>
      <c r="E31" s="59"/>
      <c r="F31" s="59"/>
      <c r="G31" s="59"/>
      <c r="H31" s="60"/>
      <c r="I31" s="60"/>
      <c r="J31" s="60"/>
      <c r="K31" s="59"/>
      <c r="L31" s="61">
        <f>L20+L22+L23+L28</f>
        <v>8186847.7300000004</v>
      </c>
    </row>
    <row r="32" spans="1:12" ht="63" x14ac:dyDescent="0.25">
      <c r="A32" s="37" t="s">
        <v>56</v>
      </c>
      <c r="B32" s="3" t="s">
        <v>57</v>
      </c>
      <c r="C32" s="3" t="s">
        <v>58</v>
      </c>
      <c r="D32" s="54" t="s">
        <v>30</v>
      </c>
      <c r="E32" s="62">
        <v>1</v>
      </c>
      <c r="G32" s="39">
        <f>G30</f>
        <v>589.64</v>
      </c>
      <c r="H32" s="46">
        <v>2907.42</v>
      </c>
      <c r="I32" s="46">
        <v>1.43</v>
      </c>
      <c r="J32" s="46">
        <f>H32*I32</f>
        <v>4157.6099999999997</v>
      </c>
      <c r="K32" s="63"/>
      <c r="L32" s="46">
        <f>ROUND(J32*G32,2)</f>
        <v>2451493.16</v>
      </c>
    </row>
    <row r="33" spans="1:12" x14ac:dyDescent="0.25">
      <c r="C33" s="3" t="s">
        <v>59</v>
      </c>
      <c r="K33" s="11"/>
      <c r="L33" s="46">
        <f>L20+L23</f>
        <v>8119219.5099999998</v>
      </c>
    </row>
    <row r="34" spans="1:12" x14ac:dyDescent="0.25">
      <c r="B34" s="3" t="s">
        <v>60</v>
      </c>
      <c r="C34" s="3" t="s">
        <v>61</v>
      </c>
      <c r="D34" s="38" t="s">
        <v>62</v>
      </c>
      <c r="E34" s="56">
        <v>112</v>
      </c>
      <c r="F34" s="56"/>
      <c r="G34" s="62">
        <f>E34</f>
        <v>112</v>
      </c>
      <c r="K34" s="11"/>
      <c r="L34" s="46">
        <f>ROUND(G34*L33/100,2)</f>
        <v>9093525.8499999996</v>
      </c>
    </row>
    <row r="35" spans="1:12" x14ac:dyDescent="0.25">
      <c r="B35" s="3" t="s">
        <v>63</v>
      </c>
      <c r="C35" s="3" t="s">
        <v>64</v>
      </c>
      <c r="D35" s="38" t="s">
        <v>62</v>
      </c>
      <c r="E35" s="56">
        <v>65</v>
      </c>
      <c r="F35" s="56"/>
      <c r="G35" s="62">
        <f>E35</f>
        <v>65</v>
      </c>
      <c r="K35" s="11"/>
      <c r="L35" s="46">
        <f>ROUND(L33*G35/100,2)</f>
        <v>5277492.68</v>
      </c>
    </row>
    <row r="36" spans="1:12" x14ac:dyDescent="0.25">
      <c r="A36" s="64"/>
      <c r="B36" s="64"/>
      <c r="C36" s="57" t="s">
        <v>65</v>
      </c>
      <c r="D36" s="58"/>
      <c r="E36" s="59"/>
      <c r="F36" s="59"/>
      <c r="G36" s="59"/>
      <c r="H36" s="65"/>
      <c r="I36" s="65"/>
      <c r="J36" s="66">
        <f>L36/E14</f>
        <v>42414.62</v>
      </c>
      <c r="K36" s="59"/>
      <c r="L36" s="61">
        <f>L31+L32+L34+L35</f>
        <v>25009359.420000002</v>
      </c>
    </row>
    <row r="37" spans="1:12" ht="31.5" x14ac:dyDescent="0.25">
      <c r="A37" s="37" t="s">
        <v>66</v>
      </c>
      <c r="B37" s="3" t="s">
        <v>67</v>
      </c>
      <c r="C37" s="3" t="s">
        <v>68</v>
      </c>
      <c r="D37" s="38" t="s">
        <v>69</v>
      </c>
      <c r="E37" s="39">
        <v>2.87</v>
      </c>
      <c r="G37" s="39">
        <f>E37</f>
        <v>2.87</v>
      </c>
      <c r="H37" s="4"/>
      <c r="I37" s="41"/>
      <c r="J37" s="41"/>
      <c r="K37" s="42"/>
      <c r="L37" s="41"/>
    </row>
    <row r="38" spans="1:12" ht="42.75" customHeight="1" x14ac:dyDescent="0.25">
      <c r="A38" s="37"/>
      <c r="B38" s="86" t="s">
        <v>31</v>
      </c>
      <c r="C38" s="93" t="s">
        <v>135</v>
      </c>
      <c r="D38" s="93"/>
      <c r="E38" s="93"/>
      <c r="F38" s="93"/>
      <c r="G38" s="93"/>
      <c r="H38" s="93"/>
      <c r="I38" s="93"/>
      <c r="J38" s="93"/>
      <c r="K38" s="93"/>
      <c r="L38" s="93"/>
    </row>
    <row r="39" spans="1:12" ht="28.5" customHeight="1" x14ac:dyDescent="0.25">
      <c r="A39" s="37"/>
      <c r="B39" s="86" t="s">
        <v>32</v>
      </c>
      <c r="C39" s="93" t="s">
        <v>136</v>
      </c>
      <c r="D39" s="93"/>
      <c r="E39" s="93"/>
      <c r="F39" s="93"/>
      <c r="G39" s="93"/>
      <c r="H39" s="93"/>
      <c r="I39" s="93"/>
      <c r="J39" s="93"/>
      <c r="K39" s="93"/>
      <c r="L39" s="93"/>
    </row>
    <row r="40" spans="1:12" ht="42.75" customHeight="1" x14ac:dyDescent="0.25">
      <c r="A40" s="37"/>
      <c r="B40" s="86" t="s">
        <v>33</v>
      </c>
      <c r="C40" s="93" t="s">
        <v>34</v>
      </c>
      <c r="D40" s="93"/>
      <c r="E40" s="93"/>
      <c r="F40" s="93"/>
      <c r="G40" s="93"/>
      <c r="H40" s="93"/>
      <c r="I40" s="93"/>
      <c r="J40" s="93"/>
      <c r="K40" s="93"/>
      <c r="L40" s="93"/>
    </row>
    <row r="41" spans="1:12" ht="28.5" customHeight="1" x14ac:dyDescent="0.25">
      <c r="A41" s="37"/>
      <c r="B41" s="86" t="s">
        <v>139</v>
      </c>
      <c r="C41" s="89" t="s">
        <v>70</v>
      </c>
      <c r="D41" s="38"/>
      <c r="E41" s="44"/>
      <c r="G41" s="44"/>
      <c r="H41" s="4"/>
      <c r="I41" s="41"/>
      <c r="J41" s="41"/>
      <c r="K41" s="42"/>
      <c r="L41" s="41"/>
    </row>
    <row r="42" spans="1:12" ht="90.75" customHeight="1" x14ac:dyDescent="0.25">
      <c r="A42" s="87"/>
      <c r="B42" s="88"/>
      <c r="C42" s="92" t="s">
        <v>141</v>
      </c>
      <c r="D42" s="92"/>
      <c r="E42" s="92"/>
      <c r="F42" s="92"/>
      <c r="G42" s="92"/>
      <c r="H42" s="92"/>
      <c r="I42" s="92"/>
      <c r="J42" s="92"/>
      <c r="K42" s="92"/>
      <c r="L42" s="92"/>
    </row>
    <row r="43" spans="1:12" x14ac:dyDescent="0.25">
      <c r="B43" s="43">
        <v>1</v>
      </c>
      <c r="C43" s="3" t="s">
        <v>35</v>
      </c>
      <c r="D43" s="38" t="s">
        <v>8</v>
      </c>
      <c r="E43" s="44"/>
      <c r="F43" s="44"/>
      <c r="G43" s="44">
        <f>G44</f>
        <v>317.87366630000002</v>
      </c>
      <c r="I43" s="46"/>
      <c r="J43" s="46"/>
      <c r="K43" s="44"/>
      <c r="L43" s="47">
        <f>L44</f>
        <v>334402.84000000003</v>
      </c>
    </row>
    <row r="44" spans="1:12" x14ac:dyDescent="0.25">
      <c r="A44" s="48"/>
      <c r="B44" s="43" t="s">
        <v>71</v>
      </c>
      <c r="C44" s="49" t="s">
        <v>72</v>
      </c>
      <c r="D44" s="38" t="s">
        <v>8</v>
      </c>
      <c r="E44" s="39">
        <v>109.39</v>
      </c>
      <c r="F44" s="45">
        <f>ROUND((0.2+0.15+1)*0.75,7)</f>
        <v>1.0125</v>
      </c>
      <c r="G44" s="44">
        <f>E44*G37*F44</f>
        <v>317.87366630000002</v>
      </c>
      <c r="I44" s="46"/>
      <c r="J44" s="46">
        <v>626.19000000000005</v>
      </c>
      <c r="K44" s="39">
        <v>1.68</v>
      </c>
      <c r="L44" s="46">
        <f>ROUND(G44*J44*K44,2)</f>
        <v>334402.84000000003</v>
      </c>
    </row>
    <row r="45" spans="1:12" x14ac:dyDescent="0.25">
      <c r="B45" s="43">
        <v>2</v>
      </c>
      <c r="C45" s="3" t="s">
        <v>38</v>
      </c>
      <c r="E45" s="52"/>
      <c r="F45" s="39"/>
      <c r="H45" s="46"/>
      <c r="I45" s="46"/>
      <c r="J45" s="46"/>
      <c r="K45" s="44"/>
      <c r="L45" s="47">
        <f>L47+L51+L49</f>
        <v>1133.81</v>
      </c>
    </row>
    <row r="46" spans="1:12" x14ac:dyDescent="0.25">
      <c r="A46" s="4"/>
      <c r="B46" s="43"/>
      <c r="C46" s="49" t="s">
        <v>39</v>
      </c>
      <c r="D46" s="50" t="s">
        <v>8</v>
      </c>
      <c r="E46" s="67"/>
      <c r="F46" s="67"/>
      <c r="G46" s="51">
        <f>G48+G52+G50</f>
        <v>54.029902499999999</v>
      </c>
      <c r="H46" s="46"/>
      <c r="I46" s="46"/>
      <c r="J46" s="46"/>
      <c r="K46" s="44"/>
      <c r="L46" s="47">
        <f>L48+L52+L50</f>
        <v>40306.44</v>
      </c>
    </row>
    <row r="47" spans="1:12" ht="31.5" x14ac:dyDescent="0.25">
      <c r="A47" s="4"/>
      <c r="B47" s="43" t="s">
        <v>40</v>
      </c>
      <c r="C47" s="3" t="s">
        <v>41</v>
      </c>
      <c r="D47" s="38" t="s">
        <v>42</v>
      </c>
      <c r="E47" s="52">
        <v>0.62</v>
      </c>
      <c r="F47" s="40">
        <f t="shared" ref="F47:F52" si="0">ROUND((0.2+0.15+1)*0.5,7)</f>
        <v>0.67500000000000004</v>
      </c>
      <c r="G47" s="71">
        <f t="shared" ref="G47:G52" si="1">E47*$G$37*F47</f>
        <v>1.201095</v>
      </c>
      <c r="H47" s="46">
        <v>37.32</v>
      </c>
      <c r="I47" s="46">
        <v>1.38</v>
      </c>
      <c r="J47" s="52">
        <f>I47*H47</f>
        <v>51.5</v>
      </c>
      <c r="K47" s="44"/>
      <c r="L47" s="46">
        <f>ROUND(J47*G47,2)</f>
        <v>61.86</v>
      </c>
    </row>
    <row r="48" spans="1:12" x14ac:dyDescent="0.25">
      <c r="A48" s="4"/>
      <c r="B48" s="43" t="s">
        <v>43</v>
      </c>
      <c r="C48" s="3" t="s">
        <v>44</v>
      </c>
      <c r="D48" s="54" t="s">
        <v>8</v>
      </c>
      <c r="E48" s="52">
        <f>E47</f>
        <v>0.62</v>
      </c>
      <c r="F48" s="40">
        <f t="shared" si="0"/>
        <v>0.67500000000000004</v>
      </c>
      <c r="G48" s="71">
        <f t="shared" si="1"/>
        <v>1.201095</v>
      </c>
      <c r="H48" s="55"/>
      <c r="I48" s="46"/>
      <c r="J48" s="46">
        <v>442.31</v>
      </c>
      <c r="K48" s="39">
        <v>1.68</v>
      </c>
      <c r="L48" s="46">
        <f>ROUND(G48*J48*K48,2)</f>
        <v>892.51</v>
      </c>
    </row>
    <row r="49" spans="1:12" ht="31.5" x14ac:dyDescent="0.25">
      <c r="A49" s="4"/>
      <c r="B49" s="43" t="s">
        <v>73</v>
      </c>
      <c r="C49" s="3" t="s">
        <v>74</v>
      </c>
      <c r="D49" s="38" t="s">
        <v>42</v>
      </c>
      <c r="E49" s="69">
        <v>26.4</v>
      </c>
      <c r="F49" s="40">
        <f t="shared" si="0"/>
        <v>0.67500000000000004</v>
      </c>
      <c r="G49" s="53">
        <f t="shared" si="1"/>
        <v>51.1434</v>
      </c>
      <c r="H49" s="46">
        <v>2.31</v>
      </c>
      <c r="I49" s="46">
        <v>1.22</v>
      </c>
      <c r="J49" s="46">
        <f>H49*I49</f>
        <v>2.82</v>
      </c>
      <c r="K49" s="39"/>
      <c r="L49" s="46">
        <f>ROUND(J49*G49,2)</f>
        <v>144.22</v>
      </c>
    </row>
    <row r="50" spans="1:12" x14ac:dyDescent="0.25">
      <c r="A50" s="4"/>
      <c r="B50" s="43" t="s">
        <v>43</v>
      </c>
      <c r="C50" s="3" t="s">
        <v>44</v>
      </c>
      <c r="D50" s="54" t="s">
        <v>8</v>
      </c>
      <c r="E50" s="69">
        <f>E49</f>
        <v>26.4</v>
      </c>
      <c r="F50" s="40">
        <f t="shared" si="0"/>
        <v>0.67500000000000004</v>
      </c>
      <c r="G50" s="53">
        <f t="shared" si="1"/>
        <v>51.1434</v>
      </c>
      <c r="H50" s="55"/>
      <c r="I50" s="46"/>
      <c r="J50" s="46">
        <v>442.31</v>
      </c>
      <c r="K50" s="39">
        <v>1.68</v>
      </c>
      <c r="L50" s="46">
        <f>ROUND(G50*J50*K50,2)</f>
        <v>38003.68</v>
      </c>
    </row>
    <row r="51" spans="1:12" x14ac:dyDescent="0.25">
      <c r="A51" s="4"/>
      <c r="B51" s="43" t="s">
        <v>45</v>
      </c>
      <c r="C51" s="3" t="s">
        <v>46</v>
      </c>
      <c r="D51" s="38" t="s">
        <v>42</v>
      </c>
      <c r="E51" s="52">
        <v>0.87</v>
      </c>
      <c r="F51" s="40">
        <f t="shared" si="0"/>
        <v>0.67500000000000004</v>
      </c>
      <c r="G51" s="11">
        <f t="shared" si="1"/>
        <v>1.6854074999999999</v>
      </c>
      <c r="H51" s="55"/>
      <c r="I51" s="46"/>
      <c r="J51" s="46">
        <v>550.45000000000005</v>
      </c>
      <c r="K51" s="39"/>
      <c r="L51" s="46">
        <f>ROUND(J51*G51,2)</f>
        <v>927.73</v>
      </c>
    </row>
    <row r="52" spans="1:12" x14ac:dyDescent="0.25">
      <c r="A52" s="4"/>
      <c r="B52" s="43" t="s">
        <v>47</v>
      </c>
      <c r="C52" s="3" t="s">
        <v>48</v>
      </c>
      <c r="D52" s="54" t="s">
        <v>8</v>
      </c>
      <c r="E52" s="52">
        <f>E51</f>
        <v>0.87</v>
      </c>
      <c r="F52" s="40">
        <f t="shared" si="0"/>
        <v>0.67500000000000004</v>
      </c>
      <c r="G52" s="11">
        <f t="shared" si="1"/>
        <v>1.6854074999999999</v>
      </c>
      <c r="H52" s="55"/>
      <c r="I52" s="46"/>
      <c r="J52" s="46">
        <v>498.06</v>
      </c>
      <c r="K52" s="39">
        <v>1.68</v>
      </c>
      <c r="L52" s="46">
        <f>ROUND(G52*J52*K52,2)</f>
        <v>1410.25</v>
      </c>
    </row>
    <row r="53" spans="1:12" x14ac:dyDescent="0.25">
      <c r="A53" s="4"/>
      <c r="B53" s="43">
        <v>4</v>
      </c>
      <c r="C53" s="3" t="s">
        <v>49</v>
      </c>
      <c r="F53" s="39"/>
      <c r="H53" s="46"/>
      <c r="I53" s="46"/>
      <c r="J53" s="46"/>
      <c r="K53" s="44"/>
      <c r="L53" s="47">
        <f>SUM(L54:L62)</f>
        <v>322403.28999999998</v>
      </c>
    </row>
    <row r="54" spans="1:12" ht="31.5" x14ac:dyDescent="0.25">
      <c r="A54" s="4"/>
      <c r="B54" s="43" t="s">
        <v>75</v>
      </c>
      <c r="C54" s="3" t="s">
        <v>76</v>
      </c>
      <c r="D54" s="54" t="s">
        <v>77</v>
      </c>
      <c r="E54" s="40">
        <v>8.6999999999999994E-2</v>
      </c>
      <c r="F54" s="52">
        <v>0.56000000000000005</v>
      </c>
      <c r="G54" s="11">
        <f>E54*$G$37*F54</f>
        <v>0.13982639999999999</v>
      </c>
      <c r="H54" s="46">
        <v>21588.35</v>
      </c>
      <c r="I54" s="46">
        <v>1.0900000000000001</v>
      </c>
      <c r="J54" s="46">
        <f>H54*I54</f>
        <v>23531.3</v>
      </c>
      <c r="K54" s="44"/>
      <c r="L54" s="46">
        <f t="shared" ref="L54:L62" si="2">ROUND(G54*J54,2)</f>
        <v>3290.3</v>
      </c>
    </row>
    <row r="55" spans="1:12" x14ac:dyDescent="0.25">
      <c r="A55" s="4"/>
      <c r="B55" s="43" t="s">
        <v>78</v>
      </c>
      <c r="C55" s="3" t="s">
        <v>79</v>
      </c>
      <c r="D55" s="54" t="s">
        <v>77</v>
      </c>
      <c r="E55" s="40">
        <v>5.1999999999999998E-2</v>
      </c>
      <c r="F55" s="52">
        <v>0.56000000000000005</v>
      </c>
      <c r="G55" s="11">
        <f t="shared" ref="G55:G62" si="3">E55*$G$37*F55</f>
        <v>8.3574399999999993E-2</v>
      </c>
      <c r="H55" s="46">
        <v>252100.02</v>
      </c>
      <c r="I55" s="46">
        <v>1.1599999999999999</v>
      </c>
      <c r="J55" s="46">
        <f t="shared" ref="J55:J58" si="4">H55*I55</f>
        <v>292436.02</v>
      </c>
      <c r="K55" s="44"/>
      <c r="L55" s="46">
        <f t="shared" si="2"/>
        <v>24440.16</v>
      </c>
    </row>
    <row r="56" spans="1:12" x14ac:dyDescent="0.25">
      <c r="A56" s="4"/>
      <c r="B56" s="43" t="s">
        <v>80</v>
      </c>
      <c r="C56" s="3" t="s">
        <v>81</v>
      </c>
      <c r="D56" s="54" t="s">
        <v>77</v>
      </c>
      <c r="E56" s="40">
        <v>0.68300000000000005</v>
      </c>
      <c r="F56" s="52">
        <v>0.56000000000000005</v>
      </c>
      <c r="G56" s="11">
        <f t="shared" si="3"/>
        <v>1.0977176</v>
      </c>
      <c r="H56" s="46">
        <v>58958.04</v>
      </c>
      <c r="I56" s="46">
        <v>1.1599999999999999</v>
      </c>
      <c r="J56" s="46">
        <f t="shared" si="4"/>
        <v>68391.33</v>
      </c>
      <c r="K56" s="44"/>
      <c r="L56" s="46">
        <f t="shared" si="2"/>
        <v>75074.37</v>
      </c>
    </row>
    <row r="57" spans="1:12" x14ac:dyDescent="0.25">
      <c r="A57" s="4"/>
      <c r="B57" s="43" t="s">
        <v>82</v>
      </c>
      <c r="C57" s="3" t="s">
        <v>83</v>
      </c>
      <c r="D57" s="54" t="s">
        <v>77</v>
      </c>
      <c r="E57" s="40">
        <v>0.11600000000000001</v>
      </c>
      <c r="F57" s="52">
        <v>0.56000000000000005</v>
      </c>
      <c r="G57" s="11">
        <f t="shared" si="3"/>
        <v>0.1864352</v>
      </c>
      <c r="H57" s="46">
        <v>523964.79</v>
      </c>
      <c r="I57" s="46">
        <v>1.1399999999999999</v>
      </c>
      <c r="J57" s="46">
        <f t="shared" si="4"/>
        <v>597319.86</v>
      </c>
      <c r="K57" s="44"/>
      <c r="L57" s="46">
        <f t="shared" si="2"/>
        <v>111361.45</v>
      </c>
    </row>
    <row r="58" spans="1:12" x14ac:dyDescent="0.25">
      <c r="A58" s="4"/>
      <c r="B58" s="43" t="s">
        <v>84</v>
      </c>
      <c r="C58" s="3" t="s">
        <v>85</v>
      </c>
      <c r="D58" s="54" t="s">
        <v>77</v>
      </c>
      <c r="E58" s="40">
        <v>0.68300000000000005</v>
      </c>
      <c r="F58" s="52">
        <v>0.56000000000000005</v>
      </c>
      <c r="G58" s="11">
        <f t="shared" si="3"/>
        <v>1.0977176</v>
      </c>
      <c r="H58" s="46">
        <v>4153.74</v>
      </c>
      <c r="I58" s="46">
        <v>1.1399999999999999</v>
      </c>
      <c r="J58" s="46">
        <f t="shared" si="4"/>
        <v>4735.26</v>
      </c>
      <c r="K58" s="44"/>
      <c r="L58" s="46">
        <f t="shared" si="2"/>
        <v>5197.9799999999996</v>
      </c>
    </row>
    <row r="59" spans="1:12" ht="31.5" x14ac:dyDescent="0.25">
      <c r="A59" s="4"/>
      <c r="B59" s="43" t="s">
        <v>86</v>
      </c>
      <c r="C59" s="3" t="s">
        <v>87</v>
      </c>
      <c r="D59" s="54" t="s">
        <v>77</v>
      </c>
      <c r="E59" s="40">
        <v>2E-3</v>
      </c>
      <c r="F59" s="52">
        <v>0.56000000000000005</v>
      </c>
      <c r="G59" s="11">
        <f t="shared" si="3"/>
        <v>3.2144000000000001E-3</v>
      </c>
      <c r="H59" s="46"/>
      <c r="I59" s="46"/>
      <c r="J59" s="46">
        <v>1092095.3700000001</v>
      </c>
      <c r="K59" s="44"/>
      <c r="L59" s="46">
        <f t="shared" si="2"/>
        <v>3510.43</v>
      </c>
    </row>
    <row r="60" spans="1:12" x14ac:dyDescent="0.25">
      <c r="A60" s="4"/>
      <c r="B60" s="43" t="s">
        <v>88</v>
      </c>
      <c r="C60" s="3" t="s">
        <v>89</v>
      </c>
      <c r="D60" s="54" t="s">
        <v>77</v>
      </c>
      <c r="E60" s="40">
        <v>6.2E-2</v>
      </c>
      <c r="F60" s="52">
        <v>0.56000000000000005</v>
      </c>
      <c r="G60" s="11">
        <f t="shared" si="3"/>
        <v>9.9646399999999996E-2</v>
      </c>
      <c r="H60" s="46"/>
      <c r="I60" s="46"/>
      <c r="J60" s="46">
        <v>290981.40000000002</v>
      </c>
      <c r="K60" s="44"/>
      <c r="L60" s="46">
        <f t="shared" si="2"/>
        <v>28995.25</v>
      </c>
    </row>
    <row r="61" spans="1:12" x14ac:dyDescent="0.25">
      <c r="A61" s="4"/>
      <c r="B61" s="43" t="s">
        <v>90</v>
      </c>
      <c r="C61" s="3" t="s">
        <v>91</v>
      </c>
      <c r="D61" s="54" t="s">
        <v>92</v>
      </c>
      <c r="E61" s="56">
        <v>522</v>
      </c>
      <c r="F61" s="52">
        <v>0.56000000000000005</v>
      </c>
      <c r="G61" s="53">
        <f t="shared" si="3"/>
        <v>838.95839999999998</v>
      </c>
      <c r="H61" s="46"/>
      <c r="I61" s="46"/>
      <c r="J61" s="46">
        <v>81.239999999999995</v>
      </c>
      <c r="K61" s="44"/>
      <c r="L61" s="46">
        <f t="shared" si="2"/>
        <v>68156.98</v>
      </c>
    </row>
    <row r="62" spans="1:12" x14ac:dyDescent="0.25">
      <c r="B62" s="43" t="s">
        <v>93</v>
      </c>
      <c r="C62" s="3" t="s">
        <v>94</v>
      </c>
      <c r="D62" s="54" t="s">
        <v>92</v>
      </c>
      <c r="E62" s="52">
        <v>19</v>
      </c>
      <c r="F62" s="52">
        <v>0.56000000000000005</v>
      </c>
      <c r="G62" s="53">
        <f t="shared" si="3"/>
        <v>30.536799999999999</v>
      </c>
      <c r="H62" s="46"/>
      <c r="I62" s="46"/>
      <c r="J62" s="46">
        <v>77.819999999999993</v>
      </c>
      <c r="K62" s="44"/>
      <c r="L62" s="46">
        <f t="shared" si="2"/>
        <v>2376.37</v>
      </c>
    </row>
    <row r="63" spans="1:12" x14ac:dyDescent="0.25">
      <c r="C63" s="57" t="s">
        <v>55</v>
      </c>
      <c r="D63" s="58"/>
      <c r="E63" s="59"/>
      <c r="F63" s="59"/>
      <c r="G63" s="59"/>
      <c r="H63" s="60"/>
      <c r="I63" s="60"/>
      <c r="J63" s="60"/>
      <c r="K63" s="58"/>
      <c r="L63" s="61">
        <f>L43+L45+L46+L53</f>
        <v>698246.38</v>
      </c>
    </row>
    <row r="64" spans="1:12" x14ac:dyDescent="0.25">
      <c r="C64" s="3" t="s">
        <v>59</v>
      </c>
      <c r="L64" s="46">
        <f>L43+L46</f>
        <v>374709.28</v>
      </c>
    </row>
    <row r="65" spans="1:12" x14ac:dyDescent="0.25">
      <c r="B65" s="3" t="s">
        <v>60</v>
      </c>
      <c r="C65" s="3" t="s">
        <v>61</v>
      </c>
      <c r="D65" s="38" t="s">
        <v>62</v>
      </c>
      <c r="E65" s="56">
        <v>112</v>
      </c>
      <c r="F65" s="56"/>
      <c r="G65" s="62">
        <f>E65</f>
        <v>112</v>
      </c>
      <c r="L65" s="46">
        <f>ROUND(G65*L64/100,2)</f>
        <v>419674.39</v>
      </c>
    </row>
    <row r="66" spans="1:12" x14ac:dyDescent="0.25">
      <c r="B66" s="3" t="s">
        <v>63</v>
      </c>
      <c r="C66" s="3" t="s">
        <v>64</v>
      </c>
      <c r="D66" s="38" t="s">
        <v>62</v>
      </c>
      <c r="E66" s="56">
        <v>65</v>
      </c>
      <c r="F66" s="56"/>
      <c r="G66" s="62">
        <f>E66</f>
        <v>65</v>
      </c>
      <c r="L66" s="46">
        <f>ROUND(L64*G66/100,2)</f>
        <v>243561.03</v>
      </c>
    </row>
    <row r="67" spans="1:12" x14ac:dyDescent="0.25">
      <c r="A67" s="64"/>
      <c r="B67" s="64"/>
      <c r="C67" s="57" t="s">
        <v>65</v>
      </c>
      <c r="D67" s="58"/>
      <c r="E67" s="59"/>
      <c r="F67" s="59"/>
      <c r="G67" s="59"/>
      <c r="H67" s="65"/>
      <c r="I67" s="65"/>
      <c r="J67" s="66">
        <f>L67/E37</f>
        <v>474383.9</v>
      </c>
      <c r="K67" s="58"/>
      <c r="L67" s="61">
        <f>L63+L65+L66</f>
        <v>1361481.8</v>
      </c>
    </row>
    <row r="68" spans="1:12" ht="15.75" customHeight="1" x14ac:dyDescent="0.25">
      <c r="A68" s="72"/>
      <c r="B68" s="73"/>
      <c r="C68" s="109" t="s">
        <v>95</v>
      </c>
      <c r="D68" s="110"/>
      <c r="E68" s="110"/>
      <c r="F68" s="110"/>
      <c r="G68" s="110"/>
      <c r="H68" s="41"/>
      <c r="I68" s="74"/>
      <c r="J68" s="47"/>
      <c r="K68" s="74"/>
      <c r="L68" s="41">
        <f>L70+L71+L72+L73+L74</f>
        <v>11336587.27</v>
      </c>
    </row>
    <row r="69" spans="1:12" ht="15.75" customHeight="1" x14ac:dyDescent="0.25">
      <c r="C69" s="111" t="s">
        <v>96</v>
      </c>
      <c r="D69" s="112"/>
      <c r="E69" s="112"/>
      <c r="F69" s="112"/>
      <c r="G69" s="112"/>
      <c r="I69" s="18"/>
    </row>
    <row r="70" spans="1:12" ht="15.75" customHeight="1" x14ac:dyDescent="0.25">
      <c r="C70" s="106" t="s">
        <v>97</v>
      </c>
      <c r="D70" s="107"/>
      <c r="E70" s="107"/>
      <c r="F70" s="107"/>
      <c r="G70" s="107"/>
      <c r="I70" s="18"/>
      <c r="J70" s="46"/>
      <c r="L70" s="46">
        <f>L20+L43</f>
        <v>8430509.0600000005</v>
      </c>
    </row>
    <row r="71" spans="1:12" ht="15.75" customHeight="1" x14ac:dyDescent="0.25">
      <c r="C71" s="106" t="s">
        <v>98</v>
      </c>
      <c r="D71" s="107"/>
      <c r="E71" s="107"/>
      <c r="F71" s="107"/>
      <c r="G71" s="107"/>
      <c r="I71" s="18"/>
      <c r="J71" s="46"/>
      <c r="L71" s="46">
        <f>L22+L45</f>
        <v>6329.47</v>
      </c>
    </row>
    <row r="72" spans="1:12" ht="15.75" customHeight="1" x14ac:dyDescent="0.25">
      <c r="C72" s="106" t="s">
        <v>99</v>
      </c>
      <c r="D72" s="107"/>
      <c r="E72" s="107"/>
      <c r="F72" s="107"/>
      <c r="G72" s="107"/>
      <c r="I72" s="18"/>
      <c r="J72" s="46"/>
      <c r="L72" s="12">
        <f>L23+L46</f>
        <v>63419.73</v>
      </c>
    </row>
    <row r="73" spans="1:12" ht="15.75" customHeight="1" x14ac:dyDescent="0.25">
      <c r="C73" s="106" t="s">
        <v>100</v>
      </c>
      <c r="D73" s="107"/>
      <c r="E73" s="107"/>
      <c r="F73" s="107"/>
      <c r="G73" s="107"/>
      <c r="I73" s="18"/>
      <c r="J73" s="46"/>
      <c r="L73" s="46">
        <f>L28+L32+L53</f>
        <v>2836329.01</v>
      </c>
    </row>
    <row r="74" spans="1:12" ht="15.75" customHeight="1" x14ac:dyDescent="0.25">
      <c r="C74" s="106" t="s">
        <v>101</v>
      </c>
      <c r="D74" s="107"/>
      <c r="E74" s="107"/>
      <c r="F74" s="107"/>
      <c r="G74" s="107"/>
      <c r="I74" s="18"/>
      <c r="J74" s="46"/>
      <c r="L74" s="46"/>
    </row>
    <row r="75" spans="1:12" ht="15.75" customHeight="1" x14ac:dyDescent="0.25">
      <c r="C75" s="106" t="s">
        <v>102</v>
      </c>
      <c r="D75" s="107"/>
      <c r="E75" s="107"/>
      <c r="F75" s="107"/>
      <c r="G75" s="107"/>
      <c r="I75" s="18"/>
      <c r="J75" s="46"/>
      <c r="L75" s="12">
        <f>L70+L72</f>
        <v>8493928.7899999991</v>
      </c>
    </row>
    <row r="76" spans="1:12" ht="15.75" customHeight="1" x14ac:dyDescent="0.25">
      <c r="C76" s="106" t="s">
        <v>103</v>
      </c>
      <c r="D76" s="107"/>
      <c r="E76" s="107"/>
      <c r="F76" s="107"/>
      <c r="G76" s="107"/>
      <c r="I76" s="18"/>
      <c r="J76" s="46"/>
      <c r="L76" s="12">
        <f>L34+L65</f>
        <v>9513200.2400000002</v>
      </c>
    </row>
    <row r="77" spans="1:12" ht="15.75" customHeight="1" x14ac:dyDescent="0.25">
      <c r="C77" s="106" t="s">
        <v>104</v>
      </c>
      <c r="D77" s="107"/>
      <c r="E77" s="107"/>
      <c r="F77" s="107"/>
      <c r="G77" s="107"/>
      <c r="I77" s="18"/>
      <c r="J77" s="46"/>
      <c r="L77" s="12">
        <f>L35+L66</f>
        <v>5521053.71</v>
      </c>
    </row>
    <row r="78" spans="1:12" ht="15.75" customHeight="1" x14ac:dyDescent="0.25">
      <c r="C78" s="106" t="s">
        <v>105</v>
      </c>
      <c r="D78" s="107"/>
      <c r="E78" s="107"/>
      <c r="F78" s="107"/>
      <c r="G78" s="107"/>
      <c r="I78" s="18"/>
      <c r="J78" s="46"/>
    </row>
    <row r="79" spans="1:12" ht="15.75" customHeight="1" x14ac:dyDescent="0.25">
      <c r="C79" s="106" t="s">
        <v>106</v>
      </c>
      <c r="D79" s="107"/>
      <c r="E79" s="107"/>
      <c r="F79" s="107"/>
      <c r="G79" s="107"/>
      <c r="I79" s="18"/>
      <c r="J79" s="46"/>
    </row>
    <row r="80" spans="1:12" ht="15.75" customHeight="1" x14ac:dyDescent="0.25">
      <c r="C80" s="109" t="s">
        <v>107</v>
      </c>
      <c r="D80" s="110"/>
      <c r="E80" s="110"/>
      <c r="F80" s="110"/>
      <c r="G80" s="110"/>
      <c r="I80" s="18"/>
      <c r="J80" s="47"/>
      <c r="L80" s="41">
        <f>L68+L76+L77+L78+L79</f>
        <v>26370841.219999999</v>
      </c>
    </row>
    <row r="81" spans="3:12" ht="15.75" customHeight="1" x14ac:dyDescent="0.25">
      <c r="C81" s="111" t="s">
        <v>108</v>
      </c>
      <c r="D81" s="112"/>
      <c r="E81" s="112"/>
      <c r="F81" s="112"/>
      <c r="G81" s="112"/>
      <c r="I81" s="18"/>
    </row>
    <row r="82" spans="3:12" ht="15.75" customHeight="1" x14ac:dyDescent="0.25">
      <c r="C82" s="106" t="s">
        <v>109</v>
      </c>
      <c r="D82" s="107"/>
      <c r="E82" s="107"/>
      <c r="F82" s="107"/>
      <c r="G82" s="107"/>
      <c r="I82" s="18"/>
      <c r="J82" s="46"/>
      <c r="L82" s="46"/>
    </row>
    <row r="83" spans="3:12" ht="15.75" customHeight="1" x14ac:dyDescent="0.25">
      <c r="C83" s="106" t="s">
        <v>110</v>
      </c>
      <c r="D83" s="107"/>
      <c r="E83" s="107"/>
      <c r="F83" s="107"/>
      <c r="G83" s="107"/>
      <c r="I83" s="18"/>
      <c r="J83" s="46"/>
      <c r="L83" s="46"/>
    </row>
    <row r="84" spans="3:12" ht="15.75" customHeight="1" x14ac:dyDescent="0.25">
      <c r="C84" s="18" t="s">
        <v>111</v>
      </c>
      <c r="G84" s="11">
        <f>G20+G43</f>
        <v>7187.4744862999996</v>
      </c>
      <c r="L84" s="23"/>
    </row>
    <row r="85" spans="3:12" ht="15.75" customHeight="1" x14ac:dyDescent="0.25">
      <c r="C85" s="18" t="s">
        <v>112</v>
      </c>
      <c r="G85" s="11">
        <f>G23+G46</f>
        <v>77.910322500000007</v>
      </c>
      <c r="L85" s="23"/>
    </row>
    <row r="86" spans="3:12" ht="15.75" customHeight="1" x14ac:dyDescent="0.25">
      <c r="C86" s="18"/>
    </row>
    <row r="87" spans="3:12" ht="15.75" customHeight="1" x14ac:dyDescent="0.25">
      <c r="C87" s="74" t="s">
        <v>113</v>
      </c>
      <c r="L87" s="12">
        <f>L89+L97+L98</f>
        <v>26370841.219999999</v>
      </c>
    </row>
    <row r="88" spans="3:12" ht="15.75" customHeight="1" x14ac:dyDescent="0.25">
      <c r="C88" s="49" t="s">
        <v>114</v>
      </c>
    </row>
    <row r="89" spans="3:12" ht="15.75" customHeight="1" x14ac:dyDescent="0.25">
      <c r="C89" s="3" t="s">
        <v>115</v>
      </c>
      <c r="L89" s="12">
        <f>L91+L92+L93+L94+L95</f>
        <v>11336587.27</v>
      </c>
    </row>
    <row r="90" spans="3:12" ht="15.75" customHeight="1" x14ac:dyDescent="0.25">
      <c r="C90" s="49" t="s">
        <v>96</v>
      </c>
    </row>
    <row r="91" spans="3:12" ht="15.75" customHeight="1" x14ac:dyDescent="0.25">
      <c r="C91" s="3" t="s">
        <v>97</v>
      </c>
      <c r="L91" s="12">
        <f>L20+L43</f>
        <v>8430509.0600000005</v>
      </c>
    </row>
    <row r="92" spans="3:12" ht="15.75" customHeight="1" x14ac:dyDescent="0.25">
      <c r="C92" s="3" t="s">
        <v>98</v>
      </c>
      <c r="L92" s="12">
        <f>L24+L26+L47+L49+L51</f>
        <v>6329.47</v>
      </c>
    </row>
    <row r="93" spans="3:12" ht="15.75" customHeight="1" x14ac:dyDescent="0.25">
      <c r="C93" s="3" t="s">
        <v>99</v>
      </c>
      <c r="L93" s="12">
        <f>L25+L27+L48+L50+L52</f>
        <v>63419.73</v>
      </c>
    </row>
    <row r="94" spans="3:12" ht="15.75" customHeight="1" x14ac:dyDescent="0.25">
      <c r="C94" s="3" t="s">
        <v>100</v>
      </c>
      <c r="L94" s="12">
        <f>L29+L32+L54+L55+L56+L57+L58+L59+L60+L61+L62</f>
        <v>2836329.01</v>
      </c>
    </row>
    <row r="95" spans="3:12" ht="15.75" customHeight="1" x14ac:dyDescent="0.25">
      <c r="C95" s="18" t="s">
        <v>101</v>
      </c>
    </row>
    <row r="96" spans="3:12" ht="15.75" customHeight="1" x14ac:dyDescent="0.25">
      <c r="C96" s="18" t="s">
        <v>116</v>
      </c>
      <c r="L96" s="12">
        <f>L33+L64</f>
        <v>8493928.7899999991</v>
      </c>
    </row>
    <row r="97" spans="3:12" ht="15.75" customHeight="1" x14ac:dyDescent="0.25">
      <c r="C97" s="18" t="s">
        <v>117</v>
      </c>
      <c r="L97" s="12">
        <f>L34+L65</f>
        <v>9513200.2400000002</v>
      </c>
    </row>
    <row r="98" spans="3:12" ht="15.75" customHeight="1" x14ac:dyDescent="0.25">
      <c r="C98" s="18" t="s">
        <v>118</v>
      </c>
      <c r="L98" s="12">
        <f>L35+L66</f>
        <v>5521053.71</v>
      </c>
    </row>
    <row r="99" spans="3:12" ht="15.75" customHeight="1" x14ac:dyDescent="0.25">
      <c r="C99" s="18"/>
    </row>
    <row r="100" spans="3:12" ht="15.75" customHeight="1" x14ac:dyDescent="0.25">
      <c r="C100" s="74" t="s">
        <v>119</v>
      </c>
    </row>
    <row r="101" spans="3:12" ht="15.75" customHeight="1" x14ac:dyDescent="0.25">
      <c r="C101" s="49" t="s">
        <v>114</v>
      </c>
    </row>
    <row r="102" spans="3:12" ht="15.75" customHeight="1" x14ac:dyDescent="0.25">
      <c r="C102" s="3" t="s">
        <v>115</v>
      </c>
    </row>
    <row r="103" spans="3:12" ht="15.75" customHeight="1" x14ac:dyDescent="0.25">
      <c r="C103" s="49" t="s">
        <v>96</v>
      </c>
    </row>
    <row r="104" spans="3:12" ht="15.75" customHeight="1" x14ac:dyDescent="0.25">
      <c r="C104" s="3" t="s">
        <v>97</v>
      </c>
    </row>
    <row r="105" spans="3:12" ht="15.75" customHeight="1" x14ac:dyDescent="0.25">
      <c r="C105" s="3" t="s">
        <v>98</v>
      </c>
    </row>
    <row r="106" spans="3:12" ht="15.75" customHeight="1" x14ac:dyDescent="0.25">
      <c r="C106" s="3" t="s">
        <v>99</v>
      </c>
    </row>
    <row r="107" spans="3:12" ht="15.75" customHeight="1" x14ac:dyDescent="0.25">
      <c r="C107" s="3" t="s">
        <v>100</v>
      </c>
    </row>
    <row r="108" spans="3:12" ht="15.75" customHeight="1" x14ac:dyDescent="0.25">
      <c r="C108" s="18" t="s">
        <v>101</v>
      </c>
    </row>
    <row r="109" spans="3:12" ht="15.75" customHeight="1" x14ac:dyDescent="0.25">
      <c r="C109" s="18" t="s">
        <v>116</v>
      </c>
    </row>
    <row r="110" spans="3:12" ht="15.75" customHeight="1" x14ac:dyDescent="0.25">
      <c r="C110" s="18" t="s">
        <v>117</v>
      </c>
    </row>
    <row r="111" spans="3:12" ht="15.75" customHeight="1" x14ac:dyDescent="0.25">
      <c r="C111" s="18" t="s">
        <v>118</v>
      </c>
    </row>
    <row r="112" spans="3:12" ht="15.75" customHeight="1" x14ac:dyDescent="0.25">
      <c r="C112" s="18"/>
    </row>
    <row r="113" spans="3:3" ht="15.75" customHeight="1" x14ac:dyDescent="0.25">
      <c r="C113" s="74" t="s">
        <v>120</v>
      </c>
    </row>
    <row r="114" spans="3:3" ht="15.75" customHeight="1" x14ac:dyDescent="0.25">
      <c r="C114" s="18"/>
    </row>
    <row r="115" spans="3:3" ht="15.75" customHeight="1" x14ac:dyDescent="0.25">
      <c r="C115" s="74" t="s">
        <v>121</v>
      </c>
    </row>
    <row r="116" spans="3:3" ht="15.75" customHeight="1" x14ac:dyDescent="0.25">
      <c r="C116" s="75" t="s">
        <v>114</v>
      </c>
    </row>
    <row r="117" spans="3:3" ht="15.75" customHeight="1" x14ac:dyDescent="0.25">
      <c r="C117" s="3" t="s">
        <v>122</v>
      </c>
    </row>
    <row r="118" spans="3:3" ht="15.75" customHeight="1" x14ac:dyDescent="0.25">
      <c r="C118" s="3" t="s">
        <v>123</v>
      </c>
    </row>
    <row r="119" spans="3:3" ht="15.75" customHeight="1" x14ac:dyDescent="0.25">
      <c r="C119" s="75" t="s">
        <v>124</v>
      </c>
    </row>
    <row r="120" spans="3:3" ht="15.75" customHeight="1" x14ac:dyDescent="0.25">
      <c r="C120" s="18" t="s">
        <v>125</v>
      </c>
    </row>
    <row r="121" spans="3:3" ht="15.75" customHeight="1" x14ac:dyDescent="0.25">
      <c r="C121" s="75" t="s">
        <v>96</v>
      </c>
    </row>
    <row r="122" spans="3:3" ht="15.75" customHeight="1" x14ac:dyDescent="0.25">
      <c r="C122" s="18" t="s">
        <v>97</v>
      </c>
    </row>
    <row r="123" spans="3:3" ht="15.75" customHeight="1" x14ac:dyDescent="0.25">
      <c r="C123" s="3" t="s">
        <v>98</v>
      </c>
    </row>
    <row r="124" spans="3:3" ht="15.75" customHeight="1" x14ac:dyDescent="0.25">
      <c r="C124" s="3" t="s">
        <v>99</v>
      </c>
    </row>
    <row r="125" spans="3:3" ht="15.75" customHeight="1" x14ac:dyDescent="0.25">
      <c r="C125" s="3" t="s">
        <v>100</v>
      </c>
    </row>
    <row r="126" spans="3:3" ht="15.75" customHeight="1" x14ac:dyDescent="0.25">
      <c r="C126" s="18" t="s">
        <v>101</v>
      </c>
    </row>
    <row r="127" spans="3:3" ht="15.75" customHeight="1" x14ac:dyDescent="0.25">
      <c r="C127" s="18" t="s">
        <v>116</v>
      </c>
    </row>
    <row r="128" spans="3:3" ht="15.75" customHeight="1" x14ac:dyDescent="0.25">
      <c r="C128" s="18" t="s">
        <v>117</v>
      </c>
    </row>
    <row r="129" spans="1:13" ht="15.75" customHeight="1" x14ac:dyDescent="0.25">
      <c r="C129" s="18" t="s">
        <v>118</v>
      </c>
    </row>
    <row r="130" spans="1:13" ht="15.75" customHeight="1" x14ac:dyDescent="0.25">
      <c r="C130" s="18"/>
    </row>
    <row r="131" spans="1:13" x14ac:dyDescent="0.25">
      <c r="A131" s="4"/>
      <c r="C131" s="109" t="s">
        <v>126</v>
      </c>
      <c r="D131" s="114"/>
      <c r="E131" s="114"/>
      <c r="F131" s="114"/>
      <c r="G131" s="114"/>
      <c r="I131" s="18"/>
      <c r="L131" s="12">
        <f>L133+L141+L142+L143+L144</f>
        <v>26370841.219999999</v>
      </c>
      <c r="M131" s="23"/>
    </row>
    <row r="132" spans="1:13" x14ac:dyDescent="0.25">
      <c r="A132" s="4"/>
      <c r="C132" s="75" t="s">
        <v>114</v>
      </c>
      <c r="D132" s="76"/>
      <c r="E132" s="77"/>
      <c r="F132" s="77"/>
      <c r="G132" s="77"/>
      <c r="I132" s="18"/>
    </row>
    <row r="133" spans="1:13" x14ac:dyDescent="0.25">
      <c r="A133" s="4"/>
      <c r="C133" s="106" t="s">
        <v>127</v>
      </c>
      <c r="D133" s="113"/>
      <c r="E133" s="113"/>
      <c r="F133" s="113"/>
      <c r="G133" s="113"/>
      <c r="J133" s="47"/>
      <c r="K133" s="78"/>
      <c r="L133" s="47">
        <f>L135+L136+L137+L138+L139</f>
        <v>11336587.27</v>
      </c>
    </row>
    <row r="134" spans="1:13" x14ac:dyDescent="0.25">
      <c r="A134" s="4"/>
      <c r="C134" s="111" t="s">
        <v>96</v>
      </c>
      <c r="D134" s="115"/>
      <c r="E134" s="115"/>
      <c r="F134" s="115"/>
      <c r="G134" s="115"/>
      <c r="J134" s="78"/>
      <c r="K134" s="78"/>
      <c r="L134" s="79"/>
    </row>
    <row r="135" spans="1:13" x14ac:dyDescent="0.25">
      <c r="A135" s="4"/>
      <c r="C135" s="106" t="s">
        <v>97</v>
      </c>
      <c r="D135" s="113"/>
      <c r="E135" s="113"/>
      <c r="F135" s="113"/>
      <c r="G135" s="113"/>
      <c r="J135" s="46"/>
      <c r="K135" s="80"/>
      <c r="L135" s="46">
        <f t="shared" ref="L135:L141" si="5">L91+L104+L122</f>
        <v>8430509.0600000005</v>
      </c>
    </row>
    <row r="136" spans="1:13" x14ac:dyDescent="0.25">
      <c r="A136" s="4"/>
      <c r="C136" s="106" t="s">
        <v>98</v>
      </c>
      <c r="D136" s="113"/>
      <c r="E136" s="113"/>
      <c r="F136" s="113"/>
      <c r="G136" s="113"/>
      <c r="J136" s="46"/>
      <c r="K136" s="80"/>
      <c r="L136" s="46">
        <f t="shared" si="5"/>
        <v>6329.47</v>
      </c>
    </row>
    <row r="137" spans="1:13" x14ac:dyDescent="0.25">
      <c r="A137" s="4"/>
      <c r="C137" s="106" t="s">
        <v>99</v>
      </c>
      <c r="D137" s="113"/>
      <c r="E137" s="113"/>
      <c r="F137" s="113"/>
      <c r="G137" s="113"/>
      <c r="J137" s="46"/>
      <c r="K137" s="78"/>
      <c r="L137" s="46">
        <f t="shared" si="5"/>
        <v>63419.73</v>
      </c>
    </row>
    <row r="138" spans="1:13" x14ac:dyDescent="0.25">
      <c r="A138" s="4"/>
      <c r="C138" s="106" t="s">
        <v>100</v>
      </c>
      <c r="D138" s="113"/>
      <c r="E138" s="113"/>
      <c r="F138" s="113"/>
      <c r="G138" s="113"/>
      <c r="J138" s="46"/>
      <c r="K138" s="80"/>
      <c r="L138" s="46">
        <f t="shared" si="5"/>
        <v>2836329.01</v>
      </c>
    </row>
    <row r="139" spans="1:13" x14ac:dyDescent="0.25">
      <c r="A139" s="4"/>
      <c r="C139" s="18" t="s">
        <v>101</v>
      </c>
      <c r="D139" s="81"/>
      <c r="E139" s="82"/>
      <c r="F139" s="82"/>
      <c r="G139" s="82"/>
      <c r="J139" s="46"/>
      <c r="K139" s="80"/>
      <c r="L139" s="46"/>
    </row>
    <row r="140" spans="1:13" x14ac:dyDescent="0.25">
      <c r="C140" s="18" t="s">
        <v>128</v>
      </c>
      <c r="D140" s="81"/>
      <c r="E140" s="82"/>
      <c r="F140" s="82"/>
      <c r="G140" s="82"/>
      <c r="J140" s="46"/>
      <c r="K140" s="78"/>
      <c r="L140" s="46">
        <f t="shared" si="5"/>
        <v>8493928.7899999991</v>
      </c>
    </row>
    <row r="141" spans="1:13" x14ac:dyDescent="0.25">
      <c r="C141" s="18" t="s">
        <v>129</v>
      </c>
      <c r="D141" s="81"/>
      <c r="E141" s="82"/>
      <c r="F141" s="82"/>
      <c r="G141" s="82"/>
      <c r="J141" s="46"/>
      <c r="K141" s="78"/>
      <c r="L141" s="46">
        <f t="shared" si="5"/>
        <v>9513200.2400000002</v>
      </c>
    </row>
    <row r="142" spans="1:13" x14ac:dyDescent="0.25">
      <c r="A142" s="4"/>
      <c r="C142" s="18" t="s">
        <v>130</v>
      </c>
      <c r="D142" s="81"/>
      <c r="E142" s="82"/>
      <c r="F142" s="82"/>
      <c r="G142" s="82"/>
      <c r="J142" s="46"/>
      <c r="K142" s="78"/>
      <c r="L142" s="46">
        <f>L98+L111+L129</f>
        <v>5521053.71</v>
      </c>
    </row>
    <row r="143" spans="1:13" x14ac:dyDescent="0.25">
      <c r="A143" s="4"/>
      <c r="C143" s="18" t="s">
        <v>131</v>
      </c>
      <c r="D143" s="81"/>
      <c r="E143" s="82"/>
      <c r="F143" s="82"/>
      <c r="G143" s="82"/>
      <c r="J143" s="46"/>
      <c r="K143" s="80"/>
      <c r="L143" s="46"/>
    </row>
    <row r="144" spans="1:13" x14ac:dyDescent="0.25">
      <c r="A144" s="4"/>
      <c r="C144" s="18" t="s">
        <v>132</v>
      </c>
      <c r="D144" s="81"/>
      <c r="E144" s="82"/>
      <c r="F144" s="82"/>
      <c r="G144" s="82"/>
      <c r="J144" s="46"/>
      <c r="K144" s="80"/>
      <c r="L144" s="47"/>
    </row>
    <row r="145" spans="1:12" x14ac:dyDescent="0.25">
      <c r="A145" s="4"/>
      <c r="C145" s="18"/>
      <c r="D145" s="81"/>
      <c r="E145" s="82"/>
      <c r="F145" s="82"/>
      <c r="G145" s="82"/>
      <c r="J145" s="46"/>
      <c r="K145" s="80"/>
      <c r="L145" s="47"/>
    </row>
    <row r="146" spans="1:12" x14ac:dyDescent="0.25">
      <c r="A146" s="4"/>
      <c r="C146" s="74" t="s">
        <v>133</v>
      </c>
      <c r="D146" s="76"/>
      <c r="E146" s="77"/>
      <c r="F146" s="77"/>
      <c r="G146" s="77"/>
      <c r="J146" s="47"/>
      <c r="K146" s="78"/>
      <c r="L146" s="23"/>
    </row>
    <row r="147" spans="1:12" x14ac:dyDescent="0.25">
      <c r="A147" s="4"/>
      <c r="C147" s="18" t="s">
        <v>109</v>
      </c>
      <c r="D147" s="81"/>
      <c r="E147" s="82"/>
      <c r="F147" s="82"/>
      <c r="G147" s="82"/>
      <c r="I147" s="18"/>
      <c r="J147" s="46"/>
      <c r="K147" s="78"/>
      <c r="L147" s="46"/>
    </row>
    <row r="148" spans="1:12" x14ac:dyDescent="0.25">
      <c r="A148" s="4"/>
      <c r="C148" s="18" t="s">
        <v>134</v>
      </c>
      <c r="D148" s="81"/>
      <c r="E148" s="82"/>
      <c r="F148" s="82"/>
      <c r="G148" s="82"/>
      <c r="I148" s="18"/>
      <c r="J148" s="46"/>
      <c r="K148" s="78"/>
      <c r="L148" s="46"/>
    </row>
    <row r="149" spans="1:12" x14ac:dyDescent="0.25">
      <c r="A149" s="4"/>
      <c r="C149" s="18" t="s">
        <v>111</v>
      </c>
      <c r="G149" s="11">
        <f>G84</f>
        <v>7187.4744862999996</v>
      </c>
      <c r="L149" s="23"/>
    </row>
    <row r="150" spans="1:12" x14ac:dyDescent="0.25">
      <c r="A150" s="4"/>
      <c r="C150" s="18" t="s">
        <v>112</v>
      </c>
      <c r="G150" s="11">
        <f>G85</f>
        <v>77.910322500000007</v>
      </c>
      <c r="L150" s="23"/>
    </row>
  </sheetData>
  <mergeCells count="46">
    <mergeCell ref="C138:G138"/>
    <mergeCell ref="C79:G79"/>
    <mergeCell ref="C80:G80"/>
    <mergeCell ref="C81:G81"/>
    <mergeCell ref="C82:G82"/>
    <mergeCell ref="C83:G83"/>
    <mergeCell ref="C131:G131"/>
    <mergeCell ref="C133:G133"/>
    <mergeCell ref="C134:G134"/>
    <mergeCell ref="C135:G135"/>
    <mergeCell ref="C136:G136"/>
    <mergeCell ref="C137:G137"/>
    <mergeCell ref="C78:G78"/>
    <mergeCell ref="C13:L13"/>
    <mergeCell ref="C68:G68"/>
    <mergeCell ref="C69:G69"/>
    <mergeCell ref="C70:G70"/>
    <mergeCell ref="C71:G71"/>
    <mergeCell ref="C72:G72"/>
    <mergeCell ref="C73:G73"/>
    <mergeCell ref="C74:G74"/>
    <mergeCell ref="C75:G75"/>
    <mergeCell ref="C76:G76"/>
    <mergeCell ref="C77:G77"/>
    <mergeCell ref="C16:L16"/>
    <mergeCell ref="C17:L17"/>
    <mergeCell ref="C15:L15"/>
    <mergeCell ref="C40:L40"/>
    <mergeCell ref="A10:A11"/>
    <mergeCell ref="B10:B11"/>
    <mergeCell ref="C10:C11"/>
    <mergeCell ref="D10:D11"/>
    <mergeCell ref="E10:G10"/>
    <mergeCell ref="H10:L10"/>
    <mergeCell ref="D1:L1"/>
    <mergeCell ref="G3:I3"/>
    <mergeCell ref="G4:I4"/>
    <mergeCell ref="G5:I5"/>
    <mergeCell ref="J5:K5"/>
    <mergeCell ref="G6:I6"/>
    <mergeCell ref="J6:K6"/>
    <mergeCell ref="C19:L19"/>
    <mergeCell ref="C18:L18"/>
    <mergeCell ref="C38:L38"/>
    <mergeCell ref="C39:L39"/>
    <mergeCell ref="C42:L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ЛС РИМ для ФГИС ЦС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2024-07-05T13:06:04Z</dcterms:modified>
</cp:coreProperties>
</file>